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edn1" localSheetId="0">Лист1!$A$192</definedName>
    <definedName name="_ednref1" localSheetId="0">Лист1!$A$1</definedName>
  </definedNames>
  <calcPr calcId="144525"/>
</workbook>
</file>

<file path=xl/calcChain.xml><?xml version="1.0" encoding="utf-8"?>
<calcChain xmlns="http://schemas.openxmlformats.org/spreadsheetml/2006/main">
  <c r="E189" i="1" l="1"/>
  <c r="C189" i="1"/>
  <c r="E188" i="1"/>
  <c r="C188" i="1"/>
  <c r="E187" i="1"/>
  <c r="C187" i="1"/>
  <c r="E122" i="1"/>
  <c r="C122" i="1"/>
  <c r="E121" i="1"/>
  <c r="C121" i="1"/>
  <c r="E120" i="1"/>
  <c r="C120" i="1"/>
  <c r="E107" i="1"/>
  <c r="C107" i="1"/>
  <c r="E106" i="1"/>
  <c r="C106" i="1"/>
  <c r="E105" i="1"/>
  <c r="C105" i="1"/>
  <c r="E104" i="1"/>
  <c r="C104" i="1"/>
  <c r="E91" i="1"/>
  <c r="C91" i="1"/>
  <c r="E55" i="1"/>
  <c r="C55" i="1"/>
  <c r="E54" i="1"/>
  <c r="C54" i="1"/>
  <c r="E41" i="1"/>
  <c r="C41" i="1"/>
  <c r="E40" i="1"/>
  <c r="C40" i="1"/>
  <c r="E14" i="1"/>
  <c r="C14" i="1"/>
  <c r="E13" i="1"/>
  <c r="C13" i="1"/>
  <c r="E12" i="1"/>
  <c r="C12" i="1"/>
  <c r="E11" i="1"/>
  <c r="C11" i="1"/>
  <c r="E10" i="1"/>
  <c r="C10" i="1"/>
  <c r="E144" i="1"/>
  <c r="E177" i="1"/>
  <c r="C176" i="1"/>
  <c r="C175" i="1"/>
  <c r="C174" i="1"/>
  <c r="C144" i="1"/>
  <c r="E134" i="1"/>
  <c r="C134" i="1"/>
  <c r="E92" i="1"/>
  <c r="C92" i="1"/>
  <c r="E79" i="1"/>
  <c r="C79" i="1"/>
  <c r="E78" i="1"/>
  <c r="C78" i="1"/>
  <c r="E164" i="1"/>
  <c r="C164" i="1"/>
  <c r="E15" i="1"/>
  <c r="D15" i="1"/>
  <c r="C15" i="1"/>
</calcChain>
</file>

<file path=xl/sharedStrings.xml><?xml version="1.0" encoding="utf-8"?>
<sst xmlns="http://schemas.openxmlformats.org/spreadsheetml/2006/main" count="435" uniqueCount="76">
  <si>
    <t xml:space="preserve">Наименование обследования </t>
  </si>
  <si>
    <t>Наименование заказчика</t>
  </si>
  <si>
    <t>Территориальный орган Федеральной службы государственной статистики по Амурской области (Амурстат)</t>
  </si>
  <si>
    <t>Период</t>
  </si>
  <si>
    <t>Источник финансирования с указанием кода бюджетной классификации Российской Федерации</t>
  </si>
  <si>
    <t>157.0113.1590292020.244.226</t>
  </si>
  <si>
    <t>Категория физических лиц, с которыми заключен контракт на выполнение работ</t>
  </si>
  <si>
    <t>Объект закупки</t>
  </si>
  <si>
    <t xml:space="preserve"> (объем / содержание работ)</t>
  </si>
  <si>
    <t>Кол-во заключенных контрактов, штук</t>
  </si>
  <si>
    <t>Кол-во исполненных контрактов, штук</t>
  </si>
  <si>
    <t>Общая стоимость заключенных контрактов, рублей</t>
  </si>
  <si>
    <t>Количество контрактов, штук (из графы 3)</t>
  </si>
  <si>
    <t>Основание (причина) расторжения контрактов</t>
  </si>
  <si>
    <t>по которым изменены условия контракта</t>
  </si>
  <si>
    <t>с ненадлежащим исполнением обязательств, предусмотренных контрактом</t>
  </si>
  <si>
    <t>расторгнутых</t>
  </si>
  <si>
    <t>Бригадир-инструктор территориального уровня</t>
  </si>
  <si>
    <t>Обеспечение сбора первичных статистических данных</t>
  </si>
  <si>
    <t>Инструктор территориального уровня</t>
  </si>
  <si>
    <t xml:space="preserve">Обеспечение сбора первичных статистических данных. </t>
  </si>
  <si>
    <t>Контролер</t>
  </si>
  <si>
    <t>Администратор ЛВС</t>
  </si>
  <si>
    <t>Обеспечение сбора первичных статистических данных.</t>
  </si>
  <si>
    <t>Уполномоченный по вопросам переписи</t>
  </si>
  <si>
    <t>Инструктор районного уровня</t>
  </si>
  <si>
    <t>Выборочное наблюдение качества и доступности услуг в сферах образования, здравоохранения и социального обслуживания, содействия занятости населения</t>
  </si>
  <si>
    <t>157.0113.1590592020.244.226</t>
  </si>
  <si>
    <t>Интервьюер</t>
  </si>
  <si>
    <t>Выборочное наблюдение состояния здоровья населения</t>
  </si>
  <si>
    <t>157.0113.159P308300.244.226</t>
  </si>
  <si>
    <t>Оператор формального и логического контроля</t>
  </si>
  <si>
    <t>Обработка первичных статистических данных</t>
  </si>
  <si>
    <t>Оператор ввода статистической информации</t>
  </si>
  <si>
    <t>Инструкторы территориального уровня</t>
  </si>
  <si>
    <t>157.0113.1590692020.244.226</t>
  </si>
  <si>
    <t>-</t>
  </si>
  <si>
    <t xml:space="preserve">Сбор первичных статистических данных. </t>
  </si>
  <si>
    <t>Кодировщик статистической информации</t>
  </si>
  <si>
    <t>Обеспечение обработки первичных статистических данных</t>
  </si>
  <si>
    <t>157.0113.0340292020244.226</t>
  </si>
  <si>
    <t>157.0113.1590190019.244.226</t>
  </si>
  <si>
    <t>Сбор первичных статистических данных</t>
  </si>
  <si>
    <t>Анкета обследования индивидуальных предпринимателей, осуществляющих перевозку грузов на коммерческой основе</t>
  </si>
  <si>
    <t>Выборочное обследование сельскохозяйственной деятельности личных подсобных и других индивидуальных хозяйств граждан</t>
  </si>
  <si>
    <t>Координация и контроль работы интервьюеров, связанных со сбором первичных статистических данных</t>
  </si>
  <si>
    <t>Выполнение работ, связанных со сбором первичных статистических данных, путем опроса респондентов по форме № 2</t>
  </si>
  <si>
    <t>Специалист территориального уровня</t>
  </si>
  <si>
    <t>Осуществление кодирования, проведение формального и логического контролей первичных данных, их коректировка</t>
  </si>
  <si>
    <t>(дата, подпись)</t>
  </si>
  <si>
    <t>[i] Включена в план-график Амурстата  на соответствующий год и размещена в информационно-</t>
  </si>
  <si>
    <t xml:space="preserve">телекоммуникационной сети «Интернет» по ссылке: </t>
  </si>
  <si>
    <t>Объект закупки (объем / содержание работ)</t>
  </si>
  <si>
    <t>ИНФОРМАЦИЯ О КОНТРАКТАХ,
 ЗАКЛЮЧЕННЫХ С ФИЗИЧЕСКИМИ ЛИЦАМИ ПО ФЕДЕРАЛЬНЫМ СТАТИСТИЧЕСКИМ НАБЛЮДЕНИЯМ[i]</t>
  </si>
  <si>
    <t>157.0113.2340192020244.226</t>
  </si>
  <si>
    <t>Обработка  первичных статистических данных</t>
  </si>
  <si>
    <t>https://zakupki.gov.ru/epz/orderplan/pg2020/general-info.html?plan-number=202001231000009001</t>
  </si>
  <si>
    <t xml:space="preserve">Федеральное статистическое наблюдение за дополнительным образованием и спортивной подготовкой детей </t>
  </si>
  <si>
    <t xml:space="preserve"> Всероссийская перепись населения 2020 года  </t>
  </si>
  <si>
    <t xml:space="preserve">Выборочное наблюдение доходов населения и участия в социальных программах </t>
  </si>
  <si>
    <t xml:space="preserve">Выборочное обследование рабочей силы </t>
  </si>
  <si>
    <t xml:space="preserve">Федеральное статистическое наблюдение за объемами продажи на розничных рынках </t>
  </si>
  <si>
    <t xml:space="preserve">Федеральное статистическое наблюдение "Сведения о деятельности индивидуальных предпринимателей в розничной торговле" </t>
  </si>
  <si>
    <t xml:space="preserve">Федеральное статистическое наблюдение за деятельностью социально-ориентированных некоммерческих организаций </t>
  </si>
  <si>
    <t xml:space="preserve"> Федеральное статистическое наблюдение по вопросам использования населением информационных технологий и информационно-телекоммуникационных сетей (ИКТ) </t>
  </si>
  <si>
    <t>Сельскохозяйственная микроперепись 2021 года</t>
  </si>
  <si>
    <t>157.0113.1590392020.244.226</t>
  </si>
  <si>
    <t>Организация работы контролера и инструктора территориального уровня по подготовке к СХМП-2021 и осуществление контроля за выполнением их функций</t>
  </si>
  <si>
    <t>Координация работы по формированию списков объектов по СХМП 2021, участие в работе по взаимодействию с органами исполнительной власти и органов местного самоуправления.</t>
  </si>
  <si>
    <t>Формирование списков объектов по СХМП-2021, работа с органами местного самоуправления по вопросам  актуализации списков ЛПХ.</t>
  </si>
  <si>
    <t xml:space="preserve">Выборочное наблюдение участия населения в непрерывном образовании </t>
  </si>
  <si>
    <t>По соглашению сторон</t>
  </si>
  <si>
    <t>Руководитель Территориального органа Федеральной службы государственной статистики по Амурской области</t>
  </si>
  <si>
    <t>___________________________________ Г.А. Давыдова</t>
  </si>
  <si>
    <t xml:space="preserve">Комплексное наблюдение условий жизни населения </t>
  </si>
  <si>
    <t>Январь-Октябрь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</si>
</sst>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Calibri"/>
      <family val="2"/>
      <charset val="204"/>
    </font>
    <font>
      <u/>
      <sz val="8"/>
      <color theme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u/>
      <sz val="12"/>
      <name val="Calibri"/>
      <family val="2"/>
      <charset val="204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2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2" fillId="0" borderId="0" xfId="0" applyFont="1" applyAlignment="1">
      <alignment horizontal="justify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4" fontId="2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 wrapText="1"/>
    </xf>
    <xf numFmtId="0" fontId="2" fillId="0" borderId="11" xfId="0" applyFont="1" applyBorder="1" applyAlignment="1">
      <alignment horizontal="center" wrapText="1"/>
    </xf>
    <xf numFmtId="0" fontId="6" fillId="0" borderId="0" xfId="0" applyFont="1" applyAlignment="1">
      <alignment horizontal="justify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justify" wrapText="1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3" fontId="2" fillId="0" borderId="4" xfId="0" applyNumberFormat="1" applyFont="1" applyBorder="1" applyAlignment="1">
      <alignment horizontal="center" wrapText="1"/>
    </xf>
    <xf numFmtId="0" fontId="8" fillId="0" borderId="0" xfId="1" applyFont="1" applyAlignment="1" applyProtection="1"/>
    <xf numFmtId="0" fontId="10" fillId="0" borderId="0" xfId="0" applyFont="1"/>
    <xf numFmtId="0" fontId="6" fillId="0" borderId="1" xfId="0" applyFont="1" applyBorder="1" applyAlignment="1">
      <alignment wrapText="1"/>
    </xf>
    <xf numFmtId="0" fontId="10" fillId="0" borderId="0" xfId="0" applyFont="1" applyAlignment="1">
      <alignment horizontal="justify"/>
    </xf>
    <xf numFmtId="0" fontId="3" fillId="0" borderId="0" xfId="0" applyFont="1" applyBorder="1"/>
    <xf numFmtId="0" fontId="2" fillId="0" borderId="1" xfId="0" applyFont="1" applyBorder="1" applyAlignment="1">
      <alignment horizontal="center" wrapText="1"/>
    </xf>
    <xf numFmtId="0" fontId="13" fillId="0" borderId="0" xfId="0" applyFont="1"/>
    <xf numFmtId="0" fontId="5" fillId="0" borderId="0" xfId="0" applyFont="1" applyBorder="1" applyAlignment="1">
      <alignment horizontal="left" wrapText="1" inden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6" fillId="0" borderId="13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2" fillId="0" borderId="17" xfId="0" applyFont="1" applyBorder="1" applyAlignment="1">
      <alignment horizontal="left" wrapText="1"/>
    </xf>
    <xf numFmtId="4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justify" wrapText="1"/>
    </xf>
    <xf numFmtId="0" fontId="2" fillId="0" borderId="0" xfId="0" applyFont="1" applyBorder="1" applyAlignment="1">
      <alignment wrapText="1"/>
    </xf>
    <xf numFmtId="4" fontId="2" fillId="2" borderId="4" xfId="0" applyNumberFormat="1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left" wrapText="1"/>
    </xf>
    <xf numFmtId="49" fontId="2" fillId="0" borderId="4" xfId="0" applyNumberFormat="1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 wrapText="1"/>
    </xf>
    <xf numFmtId="0" fontId="2" fillId="0" borderId="30" xfId="0" applyFont="1" applyBorder="1" applyAlignment="1">
      <alignment horizontal="left" wrapText="1"/>
    </xf>
    <xf numFmtId="0" fontId="2" fillId="0" borderId="31" xfId="0" applyFont="1" applyBorder="1" applyAlignment="1">
      <alignment horizontal="left" wrapText="1"/>
    </xf>
    <xf numFmtId="0" fontId="2" fillId="0" borderId="31" xfId="0" applyFont="1" applyBorder="1" applyAlignment="1">
      <alignment horizontal="center" wrapText="1"/>
    </xf>
    <xf numFmtId="4" fontId="2" fillId="0" borderId="31" xfId="0" applyNumberFormat="1" applyFont="1" applyBorder="1" applyAlignment="1">
      <alignment horizontal="center" wrapText="1"/>
    </xf>
    <xf numFmtId="49" fontId="1" fillId="0" borderId="31" xfId="0" applyNumberFormat="1" applyFont="1" applyBorder="1" applyAlignment="1">
      <alignment horizontal="left" wrapText="1"/>
    </xf>
    <xf numFmtId="49" fontId="2" fillId="0" borderId="31" xfId="0" applyNumberFormat="1" applyFont="1" applyBorder="1" applyAlignment="1">
      <alignment horizontal="center" wrapText="1"/>
    </xf>
    <xf numFmtId="49" fontId="2" fillId="0" borderId="32" xfId="0" applyNumberFormat="1" applyFont="1" applyBorder="1" applyAlignment="1">
      <alignment horizontal="center" wrapText="1"/>
    </xf>
    <xf numFmtId="0" fontId="6" fillId="0" borderId="30" xfId="0" applyFont="1" applyBorder="1" applyAlignment="1">
      <alignment horizontal="center" wrapText="1"/>
    </xf>
    <xf numFmtId="0" fontId="6" fillId="0" borderId="31" xfId="0" applyFont="1" applyBorder="1" applyAlignment="1">
      <alignment horizontal="center" wrapText="1"/>
    </xf>
    <xf numFmtId="0" fontId="6" fillId="0" borderId="3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4" fontId="2" fillId="0" borderId="2" xfId="0" applyNumberFormat="1" applyFont="1" applyFill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4" fontId="2" fillId="0" borderId="31" xfId="0" applyNumberFormat="1" applyFont="1" applyFill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3" fontId="2" fillId="0" borderId="31" xfId="0" applyNumberFormat="1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2" fillId="0" borderId="31" xfId="0" applyFont="1" applyBorder="1" applyAlignment="1">
      <alignment horizontal="justify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3" fontId="2" fillId="0" borderId="45" xfId="0" applyNumberFormat="1" applyFont="1" applyBorder="1" applyAlignment="1">
      <alignment horizontal="center" wrapText="1"/>
    </xf>
    <xf numFmtId="0" fontId="2" fillId="0" borderId="32" xfId="0" applyFont="1" applyBorder="1" applyAlignment="1">
      <alignment horizontal="left" wrapText="1"/>
    </xf>
    <xf numFmtId="0" fontId="6" fillId="0" borderId="20" xfId="0" applyFont="1" applyBorder="1" applyAlignment="1">
      <alignment horizontal="center" wrapText="1"/>
    </xf>
    <xf numFmtId="0" fontId="6" fillId="0" borderId="25" xfId="0" applyFont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6" fillId="0" borderId="18" xfId="0" applyFont="1" applyBorder="1" applyAlignment="1">
      <alignment horizontal="left" wrapText="1" indent="1"/>
    </xf>
    <xf numFmtId="0" fontId="6" fillId="0" borderId="19" xfId="0" applyFont="1" applyBorder="1" applyAlignment="1">
      <alignment horizontal="left" wrapText="1" indent="1"/>
    </xf>
    <xf numFmtId="0" fontId="7" fillId="0" borderId="19" xfId="0" applyFont="1" applyBorder="1" applyAlignment="1">
      <alignment horizontal="justify" wrapText="1"/>
    </xf>
    <xf numFmtId="0" fontId="7" fillId="0" borderId="20" xfId="0" applyFont="1" applyBorder="1" applyAlignment="1">
      <alignment horizontal="justify" wrapText="1"/>
    </xf>
    <xf numFmtId="0" fontId="6" fillId="0" borderId="21" xfId="0" applyFont="1" applyBorder="1" applyAlignment="1">
      <alignment horizontal="left" wrapText="1" indent="1"/>
    </xf>
    <xf numFmtId="0" fontId="6" fillId="0" borderId="14" xfId="0" applyFont="1" applyBorder="1" applyAlignment="1">
      <alignment horizontal="left" wrapText="1" indent="1"/>
    </xf>
    <xf numFmtId="0" fontId="1" fillId="0" borderId="14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23" xfId="0" applyFont="1" applyBorder="1" applyAlignment="1">
      <alignment horizontal="left" wrapText="1" indent="1"/>
    </xf>
    <xf numFmtId="0" fontId="6" fillId="0" borderId="24" xfId="0" applyFont="1" applyBorder="1" applyAlignment="1">
      <alignment horizontal="left" wrapText="1" indent="1"/>
    </xf>
    <xf numFmtId="0" fontId="1" fillId="0" borderId="24" xfId="0" applyFont="1" applyBorder="1" applyAlignment="1">
      <alignment horizontal="left" wrapText="1"/>
    </xf>
    <xf numFmtId="0" fontId="1" fillId="0" borderId="25" xfId="0" applyFont="1" applyBorder="1" applyAlignment="1">
      <alignment horizontal="left" wrapText="1"/>
    </xf>
    <xf numFmtId="0" fontId="6" fillId="0" borderId="30" xfId="0" applyFont="1" applyBorder="1" applyAlignment="1">
      <alignment horizontal="left" wrapText="1" indent="1"/>
    </xf>
    <xf numFmtId="0" fontId="6" fillId="0" borderId="31" xfId="0" applyFont="1" applyBorder="1" applyAlignment="1">
      <alignment horizontal="left" wrapText="1" indent="1"/>
    </xf>
    <xf numFmtId="0" fontId="7" fillId="0" borderId="31" xfId="0" applyFont="1" applyBorder="1" applyAlignment="1">
      <alignment horizontal="justify" wrapText="1"/>
    </xf>
    <xf numFmtId="0" fontId="7" fillId="0" borderId="32" xfId="0" applyFont="1" applyBorder="1" applyAlignment="1">
      <alignment horizontal="justify" wrapText="1"/>
    </xf>
    <xf numFmtId="0" fontId="6" fillId="0" borderId="43" xfId="0" applyFont="1" applyBorder="1" applyAlignment="1">
      <alignment horizontal="left" wrapText="1" indent="1"/>
    </xf>
    <xf numFmtId="0" fontId="6" fillId="0" borderId="37" xfId="0" applyFont="1" applyBorder="1" applyAlignment="1">
      <alignment horizontal="left" wrapText="1" indent="1"/>
    </xf>
    <xf numFmtId="0" fontId="1" fillId="0" borderId="40" xfId="0" applyFont="1" applyBorder="1" applyAlignment="1">
      <alignment horizontal="left" wrapText="1"/>
    </xf>
    <xf numFmtId="0" fontId="1" fillId="0" borderId="41" xfId="0" applyFont="1" applyBorder="1" applyAlignment="1">
      <alignment horizontal="left" wrapText="1"/>
    </xf>
    <xf numFmtId="0" fontId="1" fillId="0" borderId="42" xfId="0" applyFont="1" applyBorder="1" applyAlignment="1">
      <alignment horizontal="left" wrapText="1"/>
    </xf>
    <xf numFmtId="0" fontId="6" fillId="0" borderId="8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5" xfId="0" applyFont="1" applyBorder="1" applyAlignment="1">
      <alignment horizontal="left" wrapText="1" indent="1"/>
    </xf>
    <xf numFmtId="0" fontId="6" fillId="0" borderId="36" xfId="0" applyFont="1" applyBorder="1" applyAlignment="1">
      <alignment horizontal="left" wrapText="1" indent="1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6" fillId="0" borderId="33" xfId="0" applyFont="1" applyBorder="1" applyAlignment="1">
      <alignment horizontal="left" wrapText="1" indent="1"/>
    </xf>
    <xf numFmtId="0" fontId="6" fillId="0" borderId="34" xfId="0" applyFont="1" applyBorder="1" applyAlignment="1">
      <alignment horizontal="left" wrapText="1" indent="1"/>
    </xf>
    <xf numFmtId="0" fontId="1" fillId="0" borderId="26" xfId="0" applyFont="1" applyBorder="1" applyAlignment="1">
      <alignment horizontal="left" wrapText="1"/>
    </xf>
    <xf numFmtId="0" fontId="1" fillId="0" borderId="27" xfId="0" applyFont="1" applyBorder="1" applyAlignment="1">
      <alignment horizontal="left" wrapText="1"/>
    </xf>
    <xf numFmtId="0" fontId="1" fillId="0" borderId="28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 indent="1"/>
    </xf>
    <xf numFmtId="0" fontId="6" fillId="0" borderId="2" xfId="0" applyFont="1" applyBorder="1" applyAlignment="1">
      <alignment horizontal="left" wrapText="1" indent="1"/>
    </xf>
    <xf numFmtId="0" fontId="7" fillId="0" borderId="8" xfId="0" applyFont="1" applyBorder="1" applyAlignment="1">
      <alignment horizontal="justify" wrapText="1"/>
    </xf>
    <xf numFmtId="0" fontId="7" fillId="0" borderId="7" xfId="0" applyFont="1" applyBorder="1" applyAlignment="1">
      <alignment horizontal="justify" wrapText="1"/>
    </xf>
    <xf numFmtId="0" fontId="7" fillId="0" borderId="2" xfId="0" applyFont="1" applyBorder="1" applyAlignment="1">
      <alignment horizontal="justify" wrapText="1"/>
    </xf>
    <xf numFmtId="0" fontId="6" fillId="0" borderId="38" xfId="0" applyFont="1" applyBorder="1" applyAlignment="1">
      <alignment horizontal="left" wrapText="1" indent="1"/>
    </xf>
    <xf numFmtId="0" fontId="6" fillId="0" borderId="39" xfId="0" applyFont="1" applyBorder="1" applyAlignment="1">
      <alignment horizontal="left" wrapText="1" indent="1"/>
    </xf>
    <xf numFmtId="0" fontId="1" fillId="0" borderId="40" xfId="0" applyFont="1" applyBorder="1" applyAlignment="1">
      <alignment horizontal="center" wrapText="1"/>
    </xf>
    <xf numFmtId="0" fontId="1" fillId="0" borderId="41" xfId="0" applyFont="1" applyBorder="1" applyAlignment="1">
      <alignment horizontal="center" wrapText="1"/>
    </xf>
    <xf numFmtId="0" fontId="1" fillId="0" borderId="42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12" fillId="0" borderId="0" xfId="1" applyFont="1" applyAlignment="1" applyProtection="1">
      <alignment horizontal="center" wrapText="1"/>
    </xf>
    <xf numFmtId="0" fontId="12" fillId="0" borderId="0" xfId="1" applyFont="1" applyAlignment="1" applyProtection="1">
      <alignment horizontal="center"/>
    </xf>
    <xf numFmtId="0" fontId="7" fillId="0" borderId="19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29" xfId="0" applyFont="1" applyBorder="1" applyAlignment="1">
      <alignment horizontal="left" wrapText="1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1" fillId="0" borderId="44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46" xfId="0" applyFont="1" applyBorder="1" applyAlignment="1">
      <alignment horizontal="center" wrapText="1"/>
    </xf>
    <xf numFmtId="0" fontId="6" fillId="0" borderId="34" xfId="0" applyFont="1" applyBorder="1" applyAlignment="1">
      <alignment horizontal="center" wrapText="1"/>
    </xf>
    <xf numFmtId="0" fontId="7" fillId="0" borderId="19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22" xfId="0" applyFont="1" applyBorder="1" applyAlignment="1">
      <alignment horizontal="left" wrapText="1"/>
    </xf>
    <xf numFmtId="0" fontId="6" fillId="0" borderId="12" xfId="0" applyFont="1" applyBorder="1" applyAlignment="1">
      <alignment horizontal="center" wrapText="1"/>
    </xf>
    <xf numFmtId="0" fontId="6" fillId="0" borderId="21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6" fillId="0" borderId="18" xfId="0" applyFont="1" applyBorder="1" applyAlignment="1">
      <alignment horizontal="left" wrapText="1"/>
    </xf>
    <xf numFmtId="0" fontId="6" fillId="0" borderId="19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1" applyAlignment="1" applyProtection="1">
      <alignment horizontal="left" wrapText="1"/>
    </xf>
    <xf numFmtId="0" fontId="9" fillId="0" borderId="0" xfId="1" applyFont="1" applyAlignment="1" applyProtection="1">
      <alignment horizontal="left" wrapText="1"/>
    </xf>
    <xf numFmtId="0" fontId="6" fillId="0" borderId="20" xfId="0" applyFont="1" applyBorder="1" applyAlignment="1">
      <alignment horizontal="center" wrapText="1"/>
    </xf>
    <xf numFmtId="0" fontId="6" fillId="0" borderId="25" xfId="0" applyFont="1" applyBorder="1" applyAlignment="1">
      <alignment horizontal="center" wrapText="1"/>
    </xf>
    <xf numFmtId="0" fontId="4" fillId="0" borderId="0" xfId="1" applyAlignment="1" applyProtection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justify" vertical="top" wrapText="1"/>
    </xf>
    <xf numFmtId="0" fontId="11" fillId="0" borderId="0" xfId="0" applyFont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upki.gov.ru/epz/orderplan/pg2020/general-info.html?plan-number=20200123100000900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6"/>
  <sheetViews>
    <sheetView tabSelected="1" view="pageLayout" topLeftCell="A151" zoomScaleNormal="100" workbookViewId="0">
      <selection activeCell="E161" sqref="E161:E162"/>
    </sheetView>
  </sheetViews>
  <sheetFormatPr defaultRowHeight="12.75" x14ac:dyDescent="0.2"/>
  <cols>
    <col min="1" max="1" width="26.28515625" style="1" customWidth="1"/>
    <col min="2" max="2" width="25.5703125" style="1" customWidth="1"/>
    <col min="3" max="3" width="11.7109375" style="1" customWidth="1"/>
    <col min="4" max="4" width="12.42578125" style="1" customWidth="1"/>
    <col min="5" max="5" width="12.85546875" style="1" customWidth="1"/>
    <col min="6" max="6" width="12.7109375" style="1" customWidth="1"/>
    <col min="7" max="7" width="14.7109375" style="1" customWidth="1"/>
    <col min="8" max="8" width="13.140625" style="1" customWidth="1"/>
    <col min="9" max="9" width="13.42578125" style="1" customWidth="1"/>
    <col min="10" max="16384" width="9.140625" style="1"/>
  </cols>
  <sheetData>
    <row r="1" spans="1:9" s="29" customFormat="1" ht="31.5" customHeight="1" thickBot="1" x14ac:dyDescent="0.3">
      <c r="A1" s="132" t="s">
        <v>53</v>
      </c>
      <c r="B1" s="133"/>
      <c r="C1" s="133"/>
      <c r="D1" s="133"/>
      <c r="E1" s="133"/>
      <c r="F1" s="133"/>
      <c r="G1" s="133"/>
      <c r="H1" s="133"/>
      <c r="I1" s="133"/>
    </row>
    <row r="2" spans="1:9" ht="19.5" customHeight="1" x14ac:dyDescent="0.25">
      <c r="A2" s="142" t="s">
        <v>0</v>
      </c>
      <c r="B2" s="143"/>
      <c r="C2" s="134" t="s">
        <v>58</v>
      </c>
      <c r="D2" s="134"/>
      <c r="E2" s="134"/>
      <c r="F2" s="134"/>
      <c r="G2" s="134"/>
      <c r="H2" s="134"/>
      <c r="I2" s="135"/>
    </row>
    <row r="3" spans="1:9" ht="28.5" customHeight="1" x14ac:dyDescent="0.2">
      <c r="A3" s="128" t="s">
        <v>1</v>
      </c>
      <c r="B3" s="129"/>
      <c r="C3" s="136" t="s">
        <v>2</v>
      </c>
      <c r="D3" s="137"/>
      <c r="E3" s="137"/>
      <c r="F3" s="137"/>
      <c r="G3" s="137"/>
      <c r="H3" s="137"/>
      <c r="I3" s="138"/>
    </row>
    <row r="4" spans="1:9" ht="22.5" customHeight="1" x14ac:dyDescent="0.2">
      <c r="A4" s="128" t="s">
        <v>3</v>
      </c>
      <c r="B4" s="129"/>
      <c r="C4" s="88" t="s">
        <v>75</v>
      </c>
      <c r="D4" s="88"/>
      <c r="E4" s="88"/>
      <c r="F4" s="88"/>
      <c r="G4" s="88"/>
      <c r="H4" s="88"/>
      <c r="I4" s="89"/>
    </row>
    <row r="5" spans="1:9" ht="33.75" customHeight="1" thickBot="1" x14ac:dyDescent="0.25">
      <c r="A5" s="130" t="s">
        <v>4</v>
      </c>
      <c r="B5" s="131"/>
      <c r="C5" s="115" t="s">
        <v>5</v>
      </c>
      <c r="D5" s="116"/>
      <c r="E5" s="116"/>
      <c r="F5" s="116"/>
      <c r="G5" s="116"/>
      <c r="H5" s="116"/>
      <c r="I5" s="117"/>
    </row>
    <row r="6" spans="1:9" ht="13.5" thickBot="1" x14ac:dyDescent="0.25">
      <c r="A6" s="6"/>
    </row>
    <row r="7" spans="1:9" ht="15.75" customHeight="1" thickBot="1" x14ac:dyDescent="0.25">
      <c r="A7" s="90" t="s">
        <v>6</v>
      </c>
      <c r="B7" s="90" t="s">
        <v>52</v>
      </c>
      <c r="C7" s="90" t="s">
        <v>9</v>
      </c>
      <c r="D7" s="90" t="s">
        <v>10</v>
      </c>
      <c r="E7" s="90" t="s">
        <v>11</v>
      </c>
      <c r="F7" s="105" t="s">
        <v>12</v>
      </c>
      <c r="G7" s="106"/>
      <c r="H7" s="107"/>
      <c r="I7" s="90" t="s">
        <v>13</v>
      </c>
    </row>
    <row r="8" spans="1:9" ht="69" customHeight="1" thickBot="1" x14ac:dyDescent="0.25">
      <c r="A8" s="91"/>
      <c r="B8" s="91"/>
      <c r="C8" s="91"/>
      <c r="D8" s="91"/>
      <c r="E8" s="91"/>
      <c r="F8" s="5" t="s">
        <v>14</v>
      </c>
      <c r="G8" s="5" t="s">
        <v>15</v>
      </c>
      <c r="H8" s="5" t="s">
        <v>16</v>
      </c>
      <c r="I8" s="91"/>
    </row>
    <row r="9" spans="1:9" ht="13.5" thickBot="1" x14ac:dyDescent="0.25">
      <c r="A9" s="4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</row>
    <row r="10" spans="1:9" ht="42" customHeight="1" thickBot="1" x14ac:dyDescent="0.25">
      <c r="A10" s="7" t="s">
        <v>17</v>
      </c>
      <c r="B10" s="8" t="s">
        <v>18</v>
      </c>
      <c r="C10" s="22">
        <f>1+1+1+1+1+1+1+1+1+1</f>
        <v>10</v>
      </c>
      <c r="D10" s="22">
        <v>10</v>
      </c>
      <c r="E10" s="9">
        <f>12033.33+19000+19000+19000+21100+21100+21100+21100+21100+21100</f>
        <v>195633.33000000002</v>
      </c>
      <c r="F10" s="10"/>
      <c r="G10" s="10"/>
      <c r="H10" s="10"/>
      <c r="I10" s="10"/>
    </row>
    <row r="11" spans="1:9" ht="41.25" customHeight="1" thickBot="1" x14ac:dyDescent="0.25">
      <c r="A11" s="7" t="s">
        <v>19</v>
      </c>
      <c r="B11" s="8" t="s">
        <v>20</v>
      </c>
      <c r="C11" s="22">
        <f>3+3+3+3+3+3+3+3+3+3</f>
        <v>30</v>
      </c>
      <c r="D11" s="22">
        <v>30</v>
      </c>
      <c r="E11" s="9">
        <f>32300.01+51000+51000+51000+56700+56700+56700+56700+56700+56700</f>
        <v>525500.01</v>
      </c>
      <c r="F11" s="3"/>
      <c r="G11" s="10"/>
      <c r="H11" s="10"/>
      <c r="I11" s="10"/>
    </row>
    <row r="12" spans="1:9" ht="40.5" customHeight="1" thickBot="1" x14ac:dyDescent="0.25">
      <c r="A12" s="7" t="s">
        <v>21</v>
      </c>
      <c r="B12" s="8" t="s">
        <v>20</v>
      </c>
      <c r="C12" s="22">
        <f>2+2+2+2+2+2+2+2+2+2</f>
        <v>20</v>
      </c>
      <c r="D12" s="22">
        <v>20</v>
      </c>
      <c r="E12" s="9">
        <f>22800+36000+36000+36000+40000+40000+40000+40000+40000+40000</f>
        <v>370800</v>
      </c>
      <c r="F12" s="3"/>
      <c r="G12" s="10"/>
      <c r="H12" s="10"/>
      <c r="I12" s="10"/>
    </row>
    <row r="13" spans="1:9" ht="41.25" customHeight="1" thickBot="1" x14ac:dyDescent="0.25">
      <c r="A13" s="7" t="s">
        <v>22</v>
      </c>
      <c r="B13" s="8" t="s">
        <v>23</v>
      </c>
      <c r="C13" s="22">
        <f>1+1+1+1+1+1+1+1+1+1</f>
        <v>10</v>
      </c>
      <c r="D13" s="22">
        <v>10</v>
      </c>
      <c r="E13" s="9">
        <f>13033.33+17000+17000+17000+18900+18900+18900+18900+18900+18900</f>
        <v>177433.33000000002</v>
      </c>
      <c r="F13" s="3"/>
      <c r="G13" s="10"/>
      <c r="H13" s="10"/>
      <c r="I13" s="10"/>
    </row>
    <row r="14" spans="1:9" ht="43.5" customHeight="1" thickBot="1" x14ac:dyDescent="0.25">
      <c r="A14" s="7" t="s">
        <v>24</v>
      </c>
      <c r="B14" s="8" t="s">
        <v>23</v>
      </c>
      <c r="C14" s="22">
        <f>32+32+32+32+32+32+32+32+32+32</f>
        <v>320</v>
      </c>
      <c r="D14" s="22">
        <v>320</v>
      </c>
      <c r="E14" s="9">
        <f>344533.44+544000+544000+544000+604800+604800+604800+604800+604800+604800</f>
        <v>5605333.4399999995</v>
      </c>
      <c r="F14" s="3"/>
      <c r="G14" s="10"/>
      <c r="H14" s="10"/>
      <c r="I14" s="10"/>
    </row>
    <row r="15" spans="1:9" ht="42.75" customHeight="1" thickBot="1" x14ac:dyDescent="0.25">
      <c r="A15" s="7" t="s">
        <v>25</v>
      </c>
      <c r="B15" s="8" t="s">
        <v>23</v>
      </c>
      <c r="C15" s="22">
        <f>32+32+32+32+32</f>
        <v>160</v>
      </c>
      <c r="D15" s="22">
        <f>32+32+32+32+32</f>
        <v>160</v>
      </c>
      <c r="E15" s="9">
        <f>304000+480000+480000+480000+528800</f>
        <v>2272800</v>
      </c>
      <c r="F15" s="3"/>
      <c r="G15" s="10"/>
      <c r="H15" s="10"/>
      <c r="I15" s="10"/>
    </row>
    <row r="16" spans="1:9" ht="13.5" thickBot="1" x14ac:dyDescent="0.25">
      <c r="A16" s="11"/>
    </row>
    <row r="17" spans="1:9" ht="42" customHeight="1" x14ac:dyDescent="0.25">
      <c r="A17" s="142" t="s">
        <v>0</v>
      </c>
      <c r="B17" s="143"/>
      <c r="C17" s="134" t="s">
        <v>26</v>
      </c>
      <c r="D17" s="134"/>
      <c r="E17" s="134"/>
      <c r="F17" s="134"/>
      <c r="G17" s="134"/>
      <c r="H17" s="134"/>
      <c r="I17" s="135"/>
    </row>
    <row r="18" spans="1:9" ht="18" customHeight="1" x14ac:dyDescent="0.2">
      <c r="A18" s="128" t="s">
        <v>1</v>
      </c>
      <c r="B18" s="129"/>
      <c r="C18" s="88" t="s">
        <v>2</v>
      </c>
      <c r="D18" s="88"/>
      <c r="E18" s="88"/>
      <c r="F18" s="88"/>
      <c r="G18" s="88"/>
      <c r="H18" s="88"/>
      <c r="I18" s="89"/>
    </row>
    <row r="19" spans="1:9" ht="22.5" customHeight="1" x14ac:dyDescent="0.2">
      <c r="A19" s="128" t="s">
        <v>3</v>
      </c>
      <c r="B19" s="129"/>
      <c r="C19" s="88" t="s">
        <v>75</v>
      </c>
      <c r="D19" s="88"/>
      <c r="E19" s="88"/>
      <c r="F19" s="88"/>
      <c r="G19" s="88"/>
      <c r="H19" s="88"/>
      <c r="I19" s="89"/>
    </row>
    <row r="20" spans="1:9" ht="28.5" customHeight="1" thickBot="1" x14ac:dyDescent="0.25">
      <c r="A20" s="130" t="s">
        <v>4</v>
      </c>
      <c r="B20" s="131"/>
      <c r="C20" s="94" t="s">
        <v>27</v>
      </c>
      <c r="D20" s="94"/>
      <c r="E20" s="94"/>
      <c r="F20" s="94"/>
      <c r="G20" s="94"/>
      <c r="H20" s="94"/>
      <c r="I20" s="95"/>
    </row>
    <row r="21" spans="1:9" ht="13.5" thickBot="1" x14ac:dyDescent="0.25">
      <c r="A21" s="6"/>
    </row>
    <row r="22" spans="1:9" ht="13.5" thickBot="1" x14ac:dyDescent="0.25">
      <c r="A22" s="90" t="s">
        <v>6</v>
      </c>
      <c r="B22" s="33"/>
      <c r="C22" s="90" t="s">
        <v>9</v>
      </c>
      <c r="D22" s="90" t="s">
        <v>10</v>
      </c>
      <c r="E22" s="90" t="s">
        <v>11</v>
      </c>
      <c r="F22" s="105" t="s">
        <v>12</v>
      </c>
      <c r="G22" s="106"/>
      <c r="H22" s="107"/>
      <c r="I22" s="90" t="s">
        <v>13</v>
      </c>
    </row>
    <row r="23" spans="1:9" ht="74.25" customHeight="1" thickBot="1" x14ac:dyDescent="0.25">
      <c r="A23" s="91"/>
      <c r="B23" s="5" t="s">
        <v>52</v>
      </c>
      <c r="C23" s="91"/>
      <c r="D23" s="91"/>
      <c r="E23" s="91"/>
      <c r="F23" s="5" t="s">
        <v>14</v>
      </c>
      <c r="G23" s="5" t="s">
        <v>15</v>
      </c>
      <c r="H23" s="5" t="s">
        <v>16</v>
      </c>
      <c r="I23" s="91"/>
    </row>
    <row r="24" spans="1:9" ht="13.5" thickBot="1" x14ac:dyDescent="0.25">
      <c r="A24" s="4">
        <v>1</v>
      </c>
      <c r="B24" s="5">
        <v>2</v>
      </c>
      <c r="C24" s="5">
        <v>3</v>
      </c>
      <c r="D24" s="5">
        <v>4</v>
      </c>
      <c r="E24" s="5">
        <v>5</v>
      </c>
      <c r="F24" s="5">
        <v>6</v>
      </c>
      <c r="G24" s="5">
        <v>7</v>
      </c>
      <c r="H24" s="5">
        <v>8</v>
      </c>
      <c r="I24" s="5">
        <v>9</v>
      </c>
    </row>
    <row r="25" spans="1:9" ht="39" thickBot="1" x14ac:dyDescent="0.25">
      <c r="A25" s="7" t="s">
        <v>17</v>
      </c>
      <c r="B25" s="8" t="s">
        <v>18</v>
      </c>
      <c r="C25" s="3"/>
      <c r="D25" s="15"/>
      <c r="E25" s="9"/>
      <c r="F25" s="10"/>
      <c r="G25" s="10"/>
      <c r="H25" s="10"/>
      <c r="I25" s="10"/>
    </row>
    <row r="26" spans="1:9" ht="39" thickBot="1" x14ac:dyDescent="0.25">
      <c r="A26" s="7" t="s">
        <v>19</v>
      </c>
      <c r="B26" s="8" t="s">
        <v>20</v>
      </c>
      <c r="C26" s="3"/>
      <c r="D26" s="15"/>
      <c r="E26" s="9"/>
      <c r="F26" s="10"/>
      <c r="G26" s="10"/>
      <c r="H26" s="10"/>
      <c r="I26" s="10"/>
    </row>
    <row r="27" spans="1:9" ht="39" thickBot="1" x14ac:dyDescent="0.25">
      <c r="A27" s="7" t="s">
        <v>28</v>
      </c>
      <c r="B27" s="8" t="s">
        <v>20</v>
      </c>
      <c r="C27" s="3"/>
      <c r="D27" s="15"/>
      <c r="E27" s="9"/>
      <c r="F27" s="10"/>
      <c r="G27" s="10"/>
      <c r="H27" s="10"/>
      <c r="I27" s="10"/>
    </row>
    <row r="28" spans="1:9" ht="26.25" thickBot="1" x14ac:dyDescent="0.25">
      <c r="A28" s="7" t="s">
        <v>31</v>
      </c>
      <c r="B28" s="8" t="s">
        <v>32</v>
      </c>
      <c r="C28" s="15"/>
      <c r="D28" s="15"/>
      <c r="E28" s="9"/>
      <c r="F28" s="15"/>
      <c r="G28" s="10"/>
      <c r="H28" s="10"/>
      <c r="I28" s="10"/>
    </row>
    <row r="29" spans="1:9" ht="26.25" thickBot="1" x14ac:dyDescent="0.25">
      <c r="A29" s="20" t="s">
        <v>33</v>
      </c>
      <c r="B29" s="8" t="s">
        <v>32</v>
      </c>
      <c r="C29" s="15"/>
      <c r="D29" s="15"/>
      <c r="E29" s="9"/>
      <c r="F29" s="15"/>
      <c r="G29" s="10"/>
      <c r="H29" s="10"/>
      <c r="I29" s="75"/>
    </row>
    <row r="30" spans="1:9" x14ac:dyDescent="0.2">
      <c r="A30" s="19"/>
      <c r="B30" s="19"/>
      <c r="C30" s="32"/>
      <c r="D30" s="32"/>
      <c r="E30" s="39"/>
      <c r="F30" s="32"/>
      <c r="G30" s="35"/>
      <c r="H30" s="35"/>
      <c r="I30" s="35"/>
    </row>
    <row r="31" spans="1:9" x14ac:dyDescent="0.2">
      <c r="A31" s="19"/>
      <c r="B31" s="19"/>
      <c r="C31" s="32"/>
      <c r="D31" s="32"/>
      <c r="E31" s="39"/>
      <c r="F31" s="32"/>
      <c r="G31" s="35"/>
      <c r="H31" s="35"/>
      <c r="I31" s="35"/>
    </row>
    <row r="32" spans="1:9" ht="88.5" customHeight="1" thickBot="1" x14ac:dyDescent="0.25">
      <c r="A32" s="19"/>
      <c r="B32" s="19"/>
      <c r="C32" s="32"/>
      <c r="D32" s="32"/>
      <c r="E32" s="39"/>
      <c r="F32" s="32"/>
      <c r="G32" s="35"/>
      <c r="H32" s="35"/>
      <c r="I32" s="35"/>
    </row>
    <row r="33" spans="1:9" ht="33" customHeight="1" thickBot="1" x14ac:dyDescent="0.3">
      <c r="A33" s="118" t="s">
        <v>0</v>
      </c>
      <c r="B33" s="119"/>
      <c r="C33" s="120" t="s">
        <v>59</v>
      </c>
      <c r="D33" s="121"/>
      <c r="E33" s="121"/>
      <c r="F33" s="121"/>
      <c r="G33" s="121"/>
      <c r="H33" s="121"/>
      <c r="I33" s="122"/>
    </row>
    <row r="34" spans="1:9" ht="22.5" customHeight="1" x14ac:dyDescent="0.2">
      <c r="A34" s="123" t="s">
        <v>1</v>
      </c>
      <c r="B34" s="124"/>
      <c r="C34" s="125" t="s">
        <v>2</v>
      </c>
      <c r="D34" s="126"/>
      <c r="E34" s="126"/>
      <c r="F34" s="126"/>
      <c r="G34" s="126"/>
      <c r="H34" s="126"/>
      <c r="I34" s="127"/>
    </row>
    <row r="35" spans="1:9" ht="21" customHeight="1" x14ac:dyDescent="0.2">
      <c r="A35" s="108" t="s">
        <v>3</v>
      </c>
      <c r="B35" s="109"/>
      <c r="C35" s="110" t="s">
        <v>75</v>
      </c>
      <c r="D35" s="111"/>
      <c r="E35" s="111"/>
      <c r="F35" s="111"/>
      <c r="G35" s="111"/>
      <c r="H35" s="111"/>
      <c r="I35" s="112"/>
    </row>
    <row r="36" spans="1:9" ht="27.75" customHeight="1" thickBot="1" x14ac:dyDescent="0.25">
      <c r="A36" s="113" t="s">
        <v>4</v>
      </c>
      <c r="B36" s="114"/>
      <c r="C36" s="115" t="s">
        <v>27</v>
      </c>
      <c r="D36" s="116"/>
      <c r="E36" s="116"/>
      <c r="F36" s="116"/>
      <c r="G36" s="116"/>
      <c r="H36" s="116"/>
      <c r="I36" s="117"/>
    </row>
    <row r="37" spans="1:9" ht="13.5" thickBot="1" x14ac:dyDescent="0.25">
      <c r="A37" s="90" t="s">
        <v>6</v>
      </c>
      <c r="B37" s="33" t="s">
        <v>7</v>
      </c>
      <c r="C37" s="90" t="s">
        <v>9</v>
      </c>
      <c r="D37" s="90" t="s">
        <v>10</v>
      </c>
      <c r="E37" s="90" t="s">
        <v>11</v>
      </c>
      <c r="F37" s="105" t="s">
        <v>12</v>
      </c>
      <c r="G37" s="106"/>
      <c r="H37" s="107"/>
      <c r="I37" s="90" t="s">
        <v>13</v>
      </c>
    </row>
    <row r="38" spans="1:9" ht="77.25" thickBot="1" x14ac:dyDescent="0.25">
      <c r="A38" s="91"/>
      <c r="B38" s="5" t="s">
        <v>8</v>
      </c>
      <c r="C38" s="91"/>
      <c r="D38" s="91"/>
      <c r="E38" s="91"/>
      <c r="F38" s="5" t="s">
        <v>14</v>
      </c>
      <c r="G38" s="5" t="s">
        <v>15</v>
      </c>
      <c r="H38" s="5" t="s">
        <v>16</v>
      </c>
      <c r="I38" s="91"/>
    </row>
    <row r="39" spans="1:9" ht="13.5" thickBot="1" x14ac:dyDescent="0.25">
      <c r="A39" s="4">
        <v>1</v>
      </c>
      <c r="B39" s="5">
        <v>2</v>
      </c>
      <c r="C39" s="5">
        <v>3</v>
      </c>
      <c r="D39" s="5">
        <v>4</v>
      </c>
      <c r="E39" s="5">
        <v>5</v>
      </c>
      <c r="F39" s="5">
        <v>6</v>
      </c>
      <c r="G39" s="5">
        <v>7</v>
      </c>
      <c r="H39" s="5">
        <v>8</v>
      </c>
      <c r="I39" s="5">
        <v>9</v>
      </c>
    </row>
    <row r="40" spans="1:9" ht="39" thickBot="1" x14ac:dyDescent="0.25">
      <c r="A40" s="7" t="s">
        <v>17</v>
      </c>
      <c r="B40" s="8" t="s">
        <v>18</v>
      </c>
      <c r="C40" s="3">
        <f>1+1+1+1+1</f>
        <v>5</v>
      </c>
      <c r="D40" s="15">
        <v>5</v>
      </c>
      <c r="E40" s="9">
        <f>6800+17000+17000+11483.6+10767</f>
        <v>63050.6</v>
      </c>
      <c r="F40" s="10"/>
      <c r="G40" s="10"/>
      <c r="H40" s="10"/>
      <c r="I40" s="10"/>
    </row>
    <row r="41" spans="1:9" ht="39" thickBot="1" x14ac:dyDescent="0.25">
      <c r="A41" s="7" t="s">
        <v>19</v>
      </c>
      <c r="B41" s="8" t="s">
        <v>20</v>
      </c>
      <c r="C41" s="3">
        <f>4+4+4+4+2</f>
        <v>18</v>
      </c>
      <c r="D41" s="15">
        <v>18</v>
      </c>
      <c r="E41" s="9">
        <f>24320+60800+60800+40994.4+19253.6</f>
        <v>206168</v>
      </c>
      <c r="F41" s="3"/>
      <c r="G41" s="10"/>
      <c r="H41" s="10"/>
      <c r="I41" s="10"/>
    </row>
    <row r="42" spans="1:9" ht="39" thickBot="1" x14ac:dyDescent="0.25">
      <c r="A42" s="7" t="s">
        <v>28</v>
      </c>
      <c r="B42" s="8" t="s">
        <v>20</v>
      </c>
      <c r="C42" s="3">
        <v>22</v>
      </c>
      <c r="D42" s="15">
        <v>22</v>
      </c>
      <c r="E42" s="9">
        <v>310200</v>
      </c>
      <c r="F42" s="3"/>
      <c r="G42" s="10"/>
      <c r="H42" s="10"/>
      <c r="I42" s="10"/>
    </row>
    <row r="43" spans="1:9" ht="26.25" thickBot="1" x14ac:dyDescent="0.25">
      <c r="A43" s="7" t="s">
        <v>31</v>
      </c>
      <c r="B43" s="8" t="s">
        <v>32</v>
      </c>
      <c r="C43" s="3">
        <v>1</v>
      </c>
      <c r="D43" s="15">
        <v>1</v>
      </c>
      <c r="E43" s="9">
        <v>11428.7</v>
      </c>
      <c r="F43" s="3"/>
      <c r="G43" s="10"/>
      <c r="H43" s="10"/>
      <c r="I43" s="10"/>
    </row>
    <row r="44" spans="1:9" ht="26.25" thickBot="1" x14ac:dyDescent="0.25">
      <c r="A44" s="20" t="s">
        <v>33</v>
      </c>
      <c r="B44" s="21" t="s">
        <v>32</v>
      </c>
      <c r="C44" s="65">
        <v>6</v>
      </c>
      <c r="D44" s="65">
        <v>6</v>
      </c>
      <c r="E44" s="70">
        <v>47880</v>
      </c>
      <c r="F44" s="65"/>
      <c r="G44" s="76"/>
      <c r="H44" s="76"/>
      <c r="I44" s="76"/>
    </row>
    <row r="45" spans="1:9" ht="153.75" customHeight="1" thickBot="1" x14ac:dyDescent="0.25">
      <c r="A45" s="19"/>
      <c r="B45" s="19"/>
      <c r="C45" s="32"/>
      <c r="D45" s="32"/>
      <c r="E45" s="39"/>
      <c r="F45" s="32"/>
      <c r="G45" s="35"/>
      <c r="H45" s="35"/>
      <c r="I45" s="35"/>
    </row>
    <row r="46" spans="1:9" ht="18" customHeight="1" thickBot="1" x14ac:dyDescent="0.3">
      <c r="A46" s="96" t="s">
        <v>0</v>
      </c>
      <c r="B46" s="97"/>
      <c r="C46" s="98" t="s">
        <v>74</v>
      </c>
      <c r="D46" s="98"/>
      <c r="E46" s="98"/>
      <c r="F46" s="98"/>
      <c r="G46" s="98"/>
      <c r="H46" s="98"/>
      <c r="I46" s="99"/>
    </row>
    <row r="47" spans="1:9" ht="22.5" customHeight="1" x14ac:dyDescent="0.2">
      <c r="A47" s="100" t="s">
        <v>1</v>
      </c>
      <c r="B47" s="101"/>
      <c r="C47" s="144" t="s">
        <v>2</v>
      </c>
      <c r="D47" s="144"/>
      <c r="E47" s="144"/>
      <c r="F47" s="144"/>
      <c r="G47" s="144"/>
      <c r="H47" s="144"/>
      <c r="I47" s="145"/>
    </row>
    <row r="48" spans="1:9" ht="12.75" customHeight="1" x14ac:dyDescent="0.2">
      <c r="A48" s="86" t="s">
        <v>3</v>
      </c>
      <c r="B48" s="87"/>
      <c r="C48" s="88" t="s">
        <v>75</v>
      </c>
      <c r="D48" s="88"/>
      <c r="E48" s="88"/>
      <c r="F48" s="88"/>
      <c r="G48" s="88"/>
      <c r="H48" s="88"/>
      <c r="I48" s="89"/>
    </row>
    <row r="49" spans="1:9" ht="24.75" customHeight="1" thickBot="1" x14ac:dyDescent="0.25">
      <c r="A49" s="92" t="s">
        <v>4</v>
      </c>
      <c r="B49" s="93"/>
      <c r="C49" s="94" t="s">
        <v>27</v>
      </c>
      <c r="D49" s="94"/>
      <c r="E49" s="94"/>
      <c r="F49" s="94"/>
      <c r="G49" s="94"/>
      <c r="H49" s="94"/>
      <c r="I49" s="95"/>
    </row>
    <row r="50" spans="1:9" ht="6.75" customHeight="1" thickBot="1" x14ac:dyDescent="0.25">
      <c r="A50" s="14"/>
    </row>
    <row r="51" spans="1:9" ht="13.5" thickBot="1" x14ac:dyDescent="0.25">
      <c r="A51" s="90" t="s">
        <v>6</v>
      </c>
      <c r="B51" s="33" t="s">
        <v>7</v>
      </c>
      <c r="C51" s="90" t="s">
        <v>9</v>
      </c>
      <c r="D51" s="90" t="s">
        <v>10</v>
      </c>
      <c r="E51" s="90" t="s">
        <v>11</v>
      </c>
      <c r="F51" s="105" t="s">
        <v>12</v>
      </c>
      <c r="G51" s="106"/>
      <c r="H51" s="107"/>
      <c r="I51" s="90" t="s">
        <v>13</v>
      </c>
    </row>
    <row r="52" spans="1:9" ht="77.25" thickBot="1" x14ac:dyDescent="0.25">
      <c r="A52" s="146"/>
      <c r="B52" s="48" t="s">
        <v>8</v>
      </c>
      <c r="C52" s="146"/>
      <c r="D52" s="146"/>
      <c r="E52" s="146"/>
      <c r="F52" s="48" t="s">
        <v>14</v>
      </c>
      <c r="G52" s="48" t="s">
        <v>15</v>
      </c>
      <c r="H52" s="48" t="s">
        <v>16</v>
      </c>
      <c r="I52" s="146"/>
    </row>
    <row r="53" spans="1:9" ht="13.5" thickBot="1" x14ac:dyDescent="0.25">
      <c r="A53" s="62">
        <v>1</v>
      </c>
      <c r="B53" s="63">
        <v>2</v>
      </c>
      <c r="C53" s="63">
        <v>3</v>
      </c>
      <c r="D53" s="63">
        <v>4</v>
      </c>
      <c r="E53" s="63">
        <v>5</v>
      </c>
      <c r="F53" s="63">
        <v>6</v>
      </c>
      <c r="G53" s="63">
        <v>7</v>
      </c>
      <c r="H53" s="63">
        <v>8</v>
      </c>
      <c r="I53" s="64">
        <v>9</v>
      </c>
    </row>
    <row r="54" spans="1:9" ht="30.75" customHeight="1" thickBot="1" x14ac:dyDescent="0.25">
      <c r="A54" s="55" t="s">
        <v>17</v>
      </c>
      <c r="B54" s="56" t="s">
        <v>20</v>
      </c>
      <c r="C54" s="57">
        <f>1+1</f>
        <v>2</v>
      </c>
      <c r="D54" s="57">
        <v>2</v>
      </c>
      <c r="E54" s="58">
        <f>8500+17000</f>
        <v>25500</v>
      </c>
      <c r="F54" s="59"/>
      <c r="G54" s="59"/>
      <c r="H54" s="60"/>
      <c r="I54" s="61"/>
    </row>
    <row r="55" spans="1:9" ht="31.5" customHeight="1" thickBot="1" x14ac:dyDescent="0.25">
      <c r="A55" s="7" t="s">
        <v>34</v>
      </c>
      <c r="B55" s="8" t="s">
        <v>20</v>
      </c>
      <c r="C55" s="15">
        <f>4+4</f>
        <v>8</v>
      </c>
      <c r="D55" s="15">
        <v>8</v>
      </c>
      <c r="E55" s="9">
        <f>22293.32+60800</f>
        <v>83093.320000000007</v>
      </c>
      <c r="F55" s="52"/>
      <c r="G55" s="52"/>
      <c r="H55" s="53"/>
      <c r="I55" s="53"/>
    </row>
    <row r="56" spans="1:9" ht="30" customHeight="1" thickBot="1" x14ac:dyDescent="0.25">
      <c r="A56" s="7" t="s">
        <v>28</v>
      </c>
      <c r="B56" s="8" t="s">
        <v>20</v>
      </c>
      <c r="C56" s="15">
        <v>16</v>
      </c>
      <c r="D56" s="15">
        <v>0</v>
      </c>
      <c r="E56" s="9">
        <v>225600</v>
      </c>
      <c r="F56" s="53"/>
      <c r="G56" s="54"/>
      <c r="H56" s="54"/>
      <c r="I56" s="54"/>
    </row>
    <row r="57" spans="1:9" ht="26.25" thickBot="1" x14ac:dyDescent="0.25">
      <c r="A57" s="7" t="s">
        <v>31</v>
      </c>
      <c r="B57" s="8" t="s">
        <v>32</v>
      </c>
      <c r="C57" s="15">
        <v>1</v>
      </c>
      <c r="D57" s="15">
        <v>0</v>
      </c>
      <c r="E57" s="9">
        <v>11360</v>
      </c>
      <c r="F57" s="53"/>
      <c r="G57" s="54"/>
      <c r="H57" s="54"/>
      <c r="I57" s="54"/>
    </row>
    <row r="58" spans="1:9" ht="26.25" thickBot="1" x14ac:dyDescent="0.25">
      <c r="A58" s="7" t="s">
        <v>33</v>
      </c>
      <c r="B58" s="8" t="s">
        <v>32</v>
      </c>
      <c r="C58" s="15">
        <v>4</v>
      </c>
      <c r="D58" s="15">
        <v>0</v>
      </c>
      <c r="E58" s="9">
        <v>36960</v>
      </c>
      <c r="F58" s="53"/>
      <c r="G58" s="54"/>
      <c r="H58" s="54"/>
      <c r="I58" s="54"/>
    </row>
    <row r="59" spans="1:9" ht="195.75" customHeight="1" thickBot="1" x14ac:dyDescent="0.25">
      <c r="A59" s="2"/>
    </row>
    <row r="60" spans="1:9" ht="30" customHeight="1" x14ac:dyDescent="0.25">
      <c r="A60" s="82" t="s">
        <v>0</v>
      </c>
      <c r="B60" s="83"/>
      <c r="C60" s="84" t="s">
        <v>57</v>
      </c>
      <c r="D60" s="84"/>
      <c r="E60" s="84"/>
      <c r="F60" s="84"/>
      <c r="G60" s="84"/>
      <c r="H60" s="84"/>
      <c r="I60" s="85"/>
    </row>
    <row r="61" spans="1:9" ht="15" customHeight="1" x14ac:dyDescent="0.2">
      <c r="A61" s="86" t="s">
        <v>1</v>
      </c>
      <c r="B61" s="87"/>
      <c r="C61" s="88" t="s">
        <v>2</v>
      </c>
      <c r="D61" s="88"/>
      <c r="E61" s="88"/>
      <c r="F61" s="88"/>
      <c r="G61" s="88"/>
      <c r="H61" s="88"/>
      <c r="I61" s="89"/>
    </row>
    <row r="62" spans="1:9" ht="12.75" customHeight="1" x14ac:dyDescent="0.2">
      <c r="A62" s="86" t="s">
        <v>3</v>
      </c>
      <c r="B62" s="87"/>
      <c r="C62" s="88" t="s">
        <v>75</v>
      </c>
      <c r="D62" s="88"/>
      <c r="E62" s="88"/>
      <c r="F62" s="88"/>
      <c r="G62" s="88"/>
      <c r="H62" s="88"/>
      <c r="I62" s="89"/>
    </row>
    <row r="63" spans="1:9" ht="22.5" customHeight="1" thickBot="1" x14ac:dyDescent="0.25">
      <c r="A63" s="92" t="s">
        <v>4</v>
      </c>
      <c r="B63" s="93"/>
      <c r="C63" s="94" t="s">
        <v>27</v>
      </c>
      <c r="D63" s="94"/>
      <c r="E63" s="94"/>
      <c r="F63" s="94"/>
      <c r="G63" s="94"/>
      <c r="H63" s="94"/>
      <c r="I63" s="95"/>
    </row>
    <row r="64" spans="1:9" ht="13.5" thickBot="1" x14ac:dyDescent="0.25">
      <c r="A64" s="14"/>
    </row>
    <row r="65" spans="1:9" ht="13.5" thickBot="1" x14ac:dyDescent="0.25">
      <c r="A65" s="90" t="s">
        <v>6</v>
      </c>
      <c r="B65" s="33" t="s">
        <v>7</v>
      </c>
      <c r="C65" s="90" t="s">
        <v>9</v>
      </c>
      <c r="D65" s="90" t="s">
        <v>10</v>
      </c>
      <c r="E65" s="90" t="s">
        <v>11</v>
      </c>
      <c r="F65" s="105" t="s">
        <v>12</v>
      </c>
      <c r="G65" s="106"/>
      <c r="H65" s="107"/>
      <c r="I65" s="90" t="s">
        <v>13</v>
      </c>
    </row>
    <row r="66" spans="1:9" ht="77.25" thickBot="1" x14ac:dyDescent="0.25">
      <c r="A66" s="91"/>
      <c r="B66" s="5" t="s">
        <v>8</v>
      </c>
      <c r="C66" s="91"/>
      <c r="D66" s="91"/>
      <c r="E66" s="91"/>
      <c r="F66" s="5" t="s">
        <v>14</v>
      </c>
      <c r="G66" s="5" t="s">
        <v>15</v>
      </c>
      <c r="H66" s="5" t="s">
        <v>16</v>
      </c>
      <c r="I66" s="91"/>
    </row>
    <row r="67" spans="1:9" ht="13.5" thickBot="1" x14ac:dyDescent="0.25">
      <c r="A67" s="4">
        <v>1</v>
      </c>
      <c r="B67" s="5">
        <v>2</v>
      </c>
      <c r="C67" s="5">
        <v>3</v>
      </c>
      <c r="D67" s="5">
        <v>4</v>
      </c>
      <c r="E67" s="5">
        <v>5</v>
      </c>
      <c r="F67" s="5">
        <v>6</v>
      </c>
      <c r="G67" s="5">
        <v>7</v>
      </c>
      <c r="H67" s="5">
        <v>8</v>
      </c>
      <c r="I67" s="5">
        <v>9</v>
      </c>
    </row>
    <row r="68" spans="1:9" ht="27" customHeight="1" thickBot="1" x14ac:dyDescent="0.25">
      <c r="A68" s="7" t="s">
        <v>34</v>
      </c>
      <c r="B68" s="8" t="s">
        <v>20</v>
      </c>
      <c r="C68" s="3">
        <v>1</v>
      </c>
      <c r="D68" s="3">
        <v>1</v>
      </c>
      <c r="E68" s="9">
        <v>15239.59</v>
      </c>
      <c r="F68" s="12"/>
      <c r="G68" s="12"/>
      <c r="H68" s="3"/>
      <c r="I68" s="3"/>
    </row>
    <row r="69" spans="1:9" ht="6.75" customHeight="1" thickBot="1" x14ac:dyDescent="0.25">
      <c r="A69" s="19"/>
      <c r="B69" s="19"/>
      <c r="C69" s="32"/>
      <c r="D69" s="32"/>
      <c r="E69" s="32"/>
      <c r="F69" s="31"/>
      <c r="G69" s="31"/>
      <c r="H69" s="32"/>
      <c r="I69" s="32"/>
    </row>
    <row r="70" spans="1:9" ht="18" customHeight="1" x14ac:dyDescent="0.25">
      <c r="A70" s="82" t="s">
        <v>0</v>
      </c>
      <c r="B70" s="83"/>
      <c r="C70" s="84" t="s">
        <v>70</v>
      </c>
      <c r="D70" s="84"/>
      <c r="E70" s="84"/>
      <c r="F70" s="84"/>
      <c r="G70" s="84"/>
      <c r="H70" s="84"/>
      <c r="I70" s="85"/>
    </row>
    <row r="71" spans="1:9" ht="22.5" customHeight="1" x14ac:dyDescent="0.2">
      <c r="A71" s="86" t="s">
        <v>1</v>
      </c>
      <c r="B71" s="87"/>
      <c r="C71" s="88" t="s">
        <v>2</v>
      </c>
      <c r="D71" s="88"/>
      <c r="E71" s="88"/>
      <c r="F71" s="88"/>
      <c r="G71" s="88"/>
      <c r="H71" s="88"/>
      <c r="I71" s="89"/>
    </row>
    <row r="72" spans="1:9" ht="12.75" customHeight="1" x14ac:dyDescent="0.2">
      <c r="A72" s="86" t="s">
        <v>3</v>
      </c>
      <c r="B72" s="87"/>
      <c r="C72" s="88" t="s">
        <v>75</v>
      </c>
      <c r="D72" s="88"/>
      <c r="E72" s="88"/>
      <c r="F72" s="88"/>
      <c r="G72" s="88"/>
      <c r="H72" s="88"/>
      <c r="I72" s="89"/>
    </row>
    <row r="73" spans="1:9" ht="24" customHeight="1" thickBot="1" x14ac:dyDescent="0.25">
      <c r="A73" s="92" t="s">
        <v>4</v>
      </c>
      <c r="B73" s="93"/>
      <c r="C73" s="94" t="s">
        <v>27</v>
      </c>
      <c r="D73" s="94"/>
      <c r="E73" s="94"/>
      <c r="F73" s="94"/>
      <c r="G73" s="94"/>
      <c r="H73" s="94"/>
      <c r="I73" s="95"/>
    </row>
    <row r="74" spans="1:9" ht="13.5" thickBot="1" x14ac:dyDescent="0.25">
      <c r="A74" s="14"/>
    </row>
    <row r="75" spans="1:9" ht="13.5" thickBot="1" x14ac:dyDescent="0.25">
      <c r="A75" s="90" t="s">
        <v>6</v>
      </c>
      <c r="B75" s="33" t="s">
        <v>7</v>
      </c>
      <c r="C75" s="90" t="s">
        <v>9</v>
      </c>
      <c r="D75" s="90" t="s">
        <v>10</v>
      </c>
      <c r="E75" s="90" t="s">
        <v>11</v>
      </c>
      <c r="F75" s="105" t="s">
        <v>12</v>
      </c>
      <c r="G75" s="106"/>
      <c r="H75" s="107"/>
      <c r="I75" s="90" t="s">
        <v>13</v>
      </c>
    </row>
    <row r="76" spans="1:9" ht="77.25" thickBot="1" x14ac:dyDescent="0.25">
      <c r="A76" s="91"/>
      <c r="B76" s="5" t="s">
        <v>8</v>
      </c>
      <c r="C76" s="91"/>
      <c r="D76" s="91"/>
      <c r="E76" s="91"/>
      <c r="F76" s="5" t="s">
        <v>14</v>
      </c>
      <c r="G76" s="5" t="s">
        <v>15</v>
      </c>
      <c r="H76" s="5" t="s">
        <v>16</v>
      </c>
      <c r="I76" s="91"/>
    </row>
    <row r="77" spans="1:9" ht="13.5" thickBot="1" x14ac:dyDescent="0.25">
      <c r="A77" s="46">
        <v>1</v>
      </c>
      <c r="B77" s="5">
        <v>2</v>
      </c>
      <c r="C77" s="5">
        <v>3</v>
      </c>
      <c r="D77" s="5">
        <v>4</v>
      </c>
      <c r="E77" s="5">
        <v>5</v>
      </c>
      <c r="F77" s="5">
        <v>6</v>
      </c>
      <c r="G77" s="5">
        <v>7</v>
      </c>
      <c r="H77" s="5">
        <v>8</v>
      </c>
      <c r="I77" s="5">
        <v>9</v>
      </c>
    </row>
    <row r="78" spans="1:9" ht="28.5" customHeight="1" thickBot="1" x14ac:dyDescent="0.25">
      <c r="A78" s="7" t="s">
        <v>34</v>
      </c>
      <c r="B78" s="8" t="s">
        <v>20</v>
      </c>
      <c r="C78" s="15">
        <f>1+1</f>
        <v>2</v>
      </c>
      <c r="D78" s="15">
        <v>2</v>
      </c>
      <c r="E78" s="9">
        <f>21279.99+21279.99</f>
        <v>42559.98</v>
      </c>
      <c r="F78" s="10" t="s">
        <v>36</v>
      </c>
      <c r="G78" s="10" t="s">
        <v>36</v>
      </c>
      <c r="H78" s="15" t="s">
        <v>36</v>
      </c>
      <c r="I78" s="15" t="s">
        <v>36</v>
      </c>
    </row>
    <row r="79" spans="1:9" ht="26.25" thickBot="1" x14ac:dyDescent="0.25">
      <c r="A79" s="7" t="s">
        <v>28</v>
      </c>
      <c r="B79" s="8" t="s">
        <v>37</v>
      </c>
      <c r="C79" s="15">
        <f>8+8</f>
        <v>16</v>
      </c>
      <c r="D79" s="15">
        <v>16</v>
      </c>
      <c r="E79" s="9">
        <f>108100+108100</f>
        <v>216200</v>
      </c>
      <c r="F79" s="10" t="s">
        <v>36</v>
      </c>
      <c r="G79" s="10" t="s">
        <v>36</v>
      </c>
      <c r="H79" s="15" t="s">
        <v>36</v>
      </c>
      <c r="I79" s="15" t="s">
        <v>36</v>
      </c>
    </row>
    <row r="80" spans="1:9" ht="26.25" thickBot="1" x14ac:dyDescent="0.25">
      <c r="A80" s="7" t="s">
        <v>31</v>
      </c>
      <c r="B80" s="8" t="s">
        <v>32</v>
      </c>
      <c r="C80" s="15">
        <v>1</v>
      </c>
      <c r="D80" s="81">
        <v>1</v>
      </c>
      <c r="E80" s="9">
        <v>19563</v>
      </c>
      <c r="F80" s="10" t="s">
        <v>36</v>
      </c>
      <c r="G80" s="10" t="s">
        <v>36</v>
      </c>
      <c r="H80" s="15" t="s">
        <v>36</v>
      </c>
      <c r="I80" s="15" t="s">
        <v>36</v>
      </c>
    </row>
    <row r="81" spans="1:9" ht="26.25" thickBot="1" x14ac:dyDescent="0.25">
      <c r="A81" s="7" t="s">
        <v>33</v>
      </c>
      <c r="B81" s="8" t="s">
        <v>32</v>
      </c>
      <c r="C81" s="15">
        <v>1</v>
      </c>
      <c r="D81" s="81">
        <v>1</v>
      </c>
      <c r="E81" s="9">
        <v>17357.66</v>
      </c>
      <c r="F81" s="10" t="s">
        <v>36</v>
      </c>
      <c r="G81" s="10" t="s">
        <v>36</v>
      </c>
      <c r="H81" s="15" t="s">
        <v>36</v>
      </c>
      <c r="I81" s="15" t="s">
        <v>36</v>
      </c>
    </row>
    <row r="82" spans="1:9" ht="3.75" customHeight="1" thickBot="1" x14ac:dyDescent="0.25">
      <c r="A82" s="38"/>
      <c r="B82" s="19"/>
      <c r="C82" s="32"/>
      <c r="D82" s="32"/>
      <c r="E82" s="39"/>
      <c r="F82" s="35"/>
      <c r="G82" s="35"/>
      <c r="H82" s="32"/>
      <c r="I82" s="13"/>
    </row>
    <row r="83" spans="1:9" s="27" customFormat="1" ht="22.5" customHeight="1" x14ac:dyDescent="0.25">
      <c r="A83" s="82" t="s">
        <v>0</v>
      </c>
      <c r="B83" s="83"/>
      <c r="C83" s="84" t="s">
        <v>29</v>
      </c>
      <c r="D83" s="84"/>
      <c r="E83" s="84"/>
      <c r="F83" s="84"/>
      <c r="G83" s="84"/>
      <c r="H83" s="84"/>
      <c r="I83" s="85"/>
    </row>
    <row r="84" spans="1:9" s="27" customFormat="1" ht="22.5" customHeight="1" x14ac:dyDescent="0.2">
      <c r="A84" s="86" t="s">
        <v>1</v>
      </c>
      <c r="B84" s="87"/>
      <c r="C84" s="88" t="s">
        <v>2</v>
      </c>
      <c r="D84" s="88"/>
      <c r="E84" s="88"/>
      <c r="F84" s="88"/>
      <c r="G84" s="88"/>
      <c r="H84" s="88"/>
      <c r="I84" s="89"/>
    </row>
    <row r="85" spans="1:9" s="27" customFormat="1" ht="12.75" customHeight="1" x14ac:dyDescent="0.2">
      <c r="A85" s="86" t="s">
        <v>3</v>
      </c>
      <c r="B85" s="87"/>
      <c r="C85" s="88" t="s">
        <v>75</v>
      </c>
      <c r="D85" s="88"/>
      <c r="E85" s="88"/>
      <c r="F85" s="88"/>
      <c r="G85" s="88"/>
      <c r="H85" s="88"/>
      <c r="I85" s="89"/>
    </row>
    <row r="86" spans="1:9" s="27" customFormat="1" ht="27" customHeight="1" thickBot="1" x14ac:dyDescent="0.25">
      <c r="A86" s="92" t="s">
        <v>4</v>
      </c>
      <c r="B86" s="93"/>
      <c r="C86" s="94" t="s">
        <v>30</v>
      </c>
      <c r="D86" s="94"/>
      <c r="E86" s="94"/>
      <c r="F86" s="94"/>
      <c r="G86" s="94"/>
      <c r="H86" s="94"/>
      <c r="I86" s="95"/>
    </row>
    <row r="87" spans="1:9" s="27" customFormat="1" ht="18" customHeight="1" thickBot="1" x14ac:dyDescent="0.3">
      <c r="A87" s="30"/>
      <c r="B87" s="30"/>
      <c r="C87" s="31"/>
      <c r="D87" s="31"/>
      <c r="E87" s="31"/>
      <c r="F87" s="31"/>
      <c r="G87" s="31"/>
      <c r="H87" s="31"/>
      <c r="I87" s="31"/>
    </row>
    <row r="88" spans="1:9" s="27" customFormat="1" x14ac:dyDescent="0.2">
      <c r="A88" s="90" t="s">
        <v>6</v>
      </c>
      <c r="B88" s="34" t="s">
        <v>7</v>
      </c>
      <c r="C88" s="90" t="s">
        <v>9</v>
      </c>
      <c r="D88" s="90" t="s">
        <v>10</v>
      </c>
      <c r="E88" s="90" t="s">
        <v>11</v>
      </c>
      <c r="F88" s="153" t="s">
        <v>12</v>
      </c>
      <c r="G88" s="153"/>
      <c r="H88" s="153"/>
      <c r="I88" s="90" t="s">
        <v>13</v>
      </c>
    </row>
    <row r="89" spans="1:9" ht="77.25" thickBot="1" x14ac:dyDescent="0.25">
      <c r="A89" s="91"/>
      <c r="B89" s="5" t="s">
        <v>8</v>
      </c>
      <c r="C89" s="91"/>
      <c r="D89" s="91"/>
      <c r="E89" s="91"/>
      <c r="F89" s="5" t="s">
        <v>14</v>
      </c>
      <c r="G89" s="5" t="s">
        <v>15</v>
      </c>
      <c r="H89" s="5" t="s">
        <v>16</v>
      </c>
      <c r="I89" s="91"/>
    </row>
    <row r="90" spans="1:9" ht="13.5" thickBot="1" x14ac:dyDescent="0.25">
      <c r="A90" s="4">
        <v>1</v>
      </c>
      <c r="B90" s="5">
        <v>2</v>
      </c>
      <c r="C90" s="5">
        <v>3</v>
      </c>
      <c r="D90" s="5">
        <v>4</v>
      </c>
      <c r="E90" s="5">
        <v>5</v>
      </c>
      <c r="F90" s="5">
        <v>6</v>
      </c>
      <c r="G90" s="5">
        <v>7</v>
      </c>
      <c r="H90" s="5">
        <v>8</v>
      </c>
      <c r="I90" s="5">
        <v>9</v>
      </c>
    </row>
    <row r="91" spans="1:9" ht="39" thickBot="1" x14ac:dyDescent="0.25">
      <c r="A91" s="20" t="s">
        <v>17</v>
      </c>
      <c r="B91" s="21" t="s">
        <v>18</v>
      </c>
      <c r="C91" s="65">
        <f>1+1+1+1</f>
        <v>4</v>
      </c>
      <c r="D91" s="65">
        <v>4</v>
      </c>
      <c r="E91" s="70">
        <f>6800+17000+17000+1700</f>
        <v>42500</v>
      </c>
      <c r="F91" s="66" t="s">
        <v>36</v>
      </c>
      <c r="G91" s="66" t="s">
        <v>36</v>
      </c>
      <c r="H91" s="57" t="s">
        <v>36</v>
      </c>
      <c r="I91" s="68" t="s">
        <v>36</v>
      </c>
    </row>
    <row r="92" spans="1:9" ht="39" thickBot="1" x14ac:dyDescent="0.25">
      <c r="A92" s="20" t="s">
        <v>19</v>
      </c>
      <c r="B92" s="21" t="s">
        <v>20</v>
      </c>
      <c r="C92" s="65">
        <f>3+3+3</f>
        <v>9</v>
      </c>
      <c r="D92" s="65">
        <v>9</v>
      </c>
      <c r="E92" s="70">
        <f>7599.99+45600+38000.01</f>
        <v>91200</v>
      </c>
      <c r="F92" s="66" t="s">
        <v>36</v>
      </c>
      <c r="G92" s="66" t="s">
        <v>36</v>
      </c>
      <c r="H92" s="57" t="s">
        <v>36</v>
      </c>
      <c r="I92" s="68" t="s">
        <v>36</v>
      </c>
    </row>
    <row r="93" spans="1:9" ht="26.25" thickBot="1" x14ac:dyDescent="0.25">
      <c r="A93" s="55" t="s">
        <v>28</v>
      </c>
      <c r="B93" s="56" t="s">
        <v>37</v>
      </c>
      <c r="C93" s="57">
        <v>16</v>
      </c>
      <c r="D93" s="66">
        <v>16</v>
      </c>
      <c r="E93" s="69">
        <v>225600</v>
      </c>
      <c r="F93" s="66" t="s">
        <v>36</v>
      </c>
      <c r="G93" s="66" t="s">
        <v>36</v>
      </c>
      <c r="H93" s="57" t="s">
        <v>36</v>
      </c>
      <c r="I93" s="68" t="s">
        <v>36</v>
      </c>
    </row>
    <row r="94" spans="1:9" ht="26.25" thickBot="1" x14ac:dyDescent="0.25">
      <c r="A94" s="20" t="s">
        <v>31</v>
      </c>
      <c r="B94" s="21" t="s">
        <v>32</v>
      </c>
      <c r="C94" s="65">
        <v>1</v>
      </c>
      <c r="D94" s="66">
        <v>1</v>
      </c>
      <c r="E94" s="67">
        <v>8993.33</v>
      </c>
      <c r="F94" s="66" t="s">
        <v>36</v>
      </c>
      <c r="G94" s="66" t="s">
        <v>36</v>
      </c>
      <c r="H94" s="57" t="s">
        <v>36</v>
      </c>
      <c r="I94" s="68" t="s">
        <v>36</v>
      </c>
    </row>
    <row r="95" spans="1:9" ht="179.25" customHeight="1" thickBot="1" x14ac:dyDescent="0.25">
      <c r="A95" s="19"/>
      <c r="B95" s="19"/>
      <c r="C95" s="32"/>
      <c r="D95" s="32"/>
      <c r="E95" s="39"/>
      <c r="F95" s="32"/>
      <c r="G95" s="35"/>
      <c r="H95" s="35"/>
      <c r="I95" s="35"/>
    </row>
    <row r="96" spans="1:9" ht="30" customHeight="1" thickBot="1" x14ac:dyDescent="0.3">
      <c r="A96" s="96" t="s">
        <v>0</v>
      </c>
      <c r="B96" s="97"/>
      <c r="C96" s="98" t="s">
        <v>60</v>
      </c>
      <c r="D96" s="98"/>
      <c r="E96" s="98"/>
      <c r="F96" s="98"/>
      <c r="G96" s="98"/>
      <c r="H96" s="98"/>
      <c r="I96" s="99"/>
    </row>
    <row r="97" spans="1:9" ht="22.5" customHeight="1" x14ac:dyDescent="0.2">
      <c r="A97" s="100" t="s">
        <v>1</v>
      </c>
      <c r="B97" s="101"/>
      <c r="C97" s="102" t="s">
        <v>2</v>
      </c>
      <c r="D97" s="103"/>
      <c r="E97" s="103"/>
      <c r="F97" s="103"/>
      <c r="G97" s="103"/>
      <c r="H97" s="103"/>
      <c r="I97" s="104"/>
    </row>
    <row r="98" spans="1:9" ht="12.75" customHeight="1" x14ac:dyDescent="0.2">
      <c r="A98" s="86" t="s">
        <v>3</v>
      </c>
      <c r="B98" s="87"/>
      <c r="C98" s="88" t="s">
        <v>75</v>
      </c>
      <c r="D98" s="88"/>
      <c r="E98" s="88"/>
      <c r="F98" s="88"/>
      <c r="G98" s="88"/>
      <c r="H98" s="88"/>
      <c r="I98" s="89"/>
    </row>
    <row r="99" spans="1:9" ht="37.5" customHeight="1" thickBot="1" x14ac:dyDescent="0.25">
      <c r="A99" s="92" t="s">
        <v>4</v>
      </c>
      <c r="B99" s="93"/>
      <c r="C99" s="94" t="s">
        <v>35</v>
      </c>
      <c r="D99" s="94"/>
      <c r="E99" s="94"/>
      <c r="F99" s="94"/>
      <c r="G99" s="94"/>
      <c r="H99" s="94"/>
      <c r="I99" s="95"/>
    </row>
    <row r="100" spans="1:9" ht="13.5" thickBot="1" x14ac:dyDescent="0.25">
      <c r="A100" s="14"/>
    </row>
    <row r="101" spans="1:9" ht="13.5" thickBot="1" x14ac:dyDescent="0.25">
      <c r="A101" s="90" t="s">
        <v>6</v>
      </c>
      <c r="B101" s="33" t="s">
        <v>7</v>
      </c>
      <c r="C101" s="90" t="s">
        <v>9</v>
      </c>
      <c r="D101" s="90" t="s">
        <v>10</v>
      </c>
      <c r="E101" s="90" t="s">
        <v>11</v>
      </c>
      <c r="F101" s="105" t="s">
        <v>12</v>
      </c>
      <c r="G101" s="106"/>
      <c r="H101" s="107"/>
      <c r="I101" s="90" t="s">
        <v>13</v>
      </c>
    </row>
    <row r="102" spans="1:9" ht="77.25" thickBot="1" x14ac:dyDescent="0.25">
      <c r="A102" s="91"/>
      <c r="B102" s="5" t="s">
        <v>8</v>
      </c>
      <c r="C102" s="91"/>
      <c r="D102" s="91"/>
      <c r="E102" s="91"/>
      <c r="F102" s="5" t="s">
        <v>14</v>
      </c>
      <c r="G102" s="5" t="s">
        <v>15</v>
      </c>
      <c r="H102" s="5" t="s">
        <v>16</v>
      </c>
      <c r="I102" s="91"/>
    </row>
    <row r="103" spans="1:9" ht="13.5" thickBot="1" x14ac:dyDescent="0.25">
      <c r="A103" s="4">
        <v>1</v>
      </c>
      <c r="B103" s="5">
        <v>2</v>
      </c>
      <c r="C103" s="5">
        <v>3</v>
      </c>
      <c r="D103" s="5">
        <v>4</v>
      </c>
      <c r="E103" s="5">
        <v>5</v>
      </c>
      <c r="F103" s="5">
        <v>6</v>
      </c>
      <c r="G103" s="5">
        <v>7</v>
      </c>
      <c r="H103" s="5">
        <v>8</v>
      </c>
      <c r="I103" s="5">
        <v>9</v>
      </c>
    </row>
    <row r="104" spans="1:9" ht="39" thickBot="1" x14ac:dyDescent="0.25">
      <c r="A104" s="7" t="s">
        <v>34</v>
      </c>
      <c r="B104" s="8" t="s">
        <v>20</v>
      </c>
      <c r="C104" s="3">
        <f>1+1+1+1+1+1+1+1+1+1</f>
        <v>10</v>
      </c>
      <c r="D104" s="15">
        <v>10</v>
      </c>
      <c r="E104" s="9">
        <f>16855.87+16855.87+16855.87+16855.87+16855.87+16855.87+16855.87+16855.87+16855.87+16855.87</f>
        <v>168558.69999999998</v>
      </c>
      <c r="F104" s="10" t="s">
        <v>36</v>
      </c>
      <c r="G104" s="10" t="s">
        <v>36</v>
      </c>
      <c r="H104" s="3" t="s">
        <v>36</v>
      </c>
      <c r="I104" s="3" t="s">
        <v>36</v>
      </c>
    </row>
    <row r="105" spans="1:9" ht="26.25" thickBot="1" x14ac:dyDescent="0.25">
      <c r="A105" s="7" t="s">
        <v>28</v>
      </c>
      <c r="B105" s="8" t="s">
        <v>37</v>
      </c>
      <c r="C105" s="3">
        <f>8+9+8+8+9+8+8+9+8+8</f>
        <v>83</v>
      </c>
      <c r="D105" s="15">
        <v>83</v>
      </c>
      <c r="E105" s="9">
        <f>97113.75+97113.75+97113.75+97113.75+97113.75+97113.75+97113.75+97113.75+97113.75+97113.75</f>
        <v>971137.5</v>
      </c>
      <c r="F105" s="10" t="s">
        <v>36</v>
      </c>
      <c r="G105" s="10" t="s">
        <v>36</v>
      </c>
      <c r="H105" s="3" t="s">
        <v>36</v>
      </c>
      <c r="I105" s="3" t="s">
        <v>36</v>
      </c>
    </row>
    <row r="106" spans="1:9" ht="39" thickBot="1" x14ac:dyDescent="0.25">
      <c r="A106" s="17" t="s">
        <v>38</v>
      </c>
      <c r="B106" s="18" t="s">
        <v>39</v>
      </c>
      <c r="C106" s="3">
        <f>2+2+2+2+2+2+2+2+2+2</f>
        <v>20</v>
      </c>
      <c r="D106" s="15">
        <v>20</v>
      </c>
      <c r="E106" s="9">
        <f>9256.8+9256.8+9256.8+9256.8+9256.8+9256.8+9256.8+9256.8+9256.8+9256.8</f>
        <v>92568.000000000015</v>
      </c>
      <c r="F106" s="10" t="s">
        <v>36</v>
      </c>
      <c r="G106" s="10" t="s">
        <v>36</v>
      </c>
      <c r="H106" s="3" t="s">
        <v>36</v>
      </c>
      <c r="I106" s="3" t="s">
        <v>36</v>
      </c>
    </row>
    <row r="107" spans="1:9" ht="26.25" thickBot="1" x14ac:dyDescent="0.25">
      <c r="A107" s="20" t="s">
        <v>33</v>
      </c>
      <c r="B107" s="21" t="s">
        <v>32</v>
      </c>
      <c r="C107" s="3">
        <f>2+1+2+1+2+1+1+2+1+1</f>
        <v>14</v>
      </c>
      <c r="D107" s="15">
        <v>14</v>
      </c>
      <c r="E107" s="9">
        <f>4686.64+4686.64+4686.64+4686.64+4686.64+4686.64+4686.64+4686.64+4686.64+4686.64</f>
        <v>46866.400000000001</v>
      </c>
      <c r="F107" s="10" t="s">
        <v>36</v>
      </c>
      <c r="G107" s="10" t="s">
        <v>36</v>
      </c>
      <c r="H107" s="3" t="s">
        <v>36</v>
      </c>
      <c r="I107" s="28" t="s">
        <v>36</v>
      </c>
    </row>
    <row r="108" spans="1:9" x14ac:dyDescent="0.2">
      <c r="A108" s="19"/>
      <c r="B108" s="19"/>
      <c r="C108" s="32"/>
      <c r="D108" s="32"/>
      <c r="E108" s="39"/>
      <c r="F108" s="35"/>
      <c r="G108" s="35"/>
      <c r="H108" s="32"/>
      <c r="I108" s="32"/>
    </row>
    <row r="109" spans="1:9" x14ac:dyDescent="0.2">
      <c r="A109" s="19"/>
      <c r="B109" s="19"/>
      <c r="C109" s="32"/>
      <c r="D109" s="32"/>
      <c r="E109" s="39"/>
      <c r="F109" s="35"/>
      <c r="G109" s="35"/>
      <c r="H109" s="32"/>
      <c r="I109" s="32"/>
    </row>
    <row r="110" spans="1:9" x14ac:dyDescent="0.2">
      <c r="A110" s="19"/>
      <c r="B110" s="19"/>
      <c r="C110" s="32"/>
      <c r="D110" s="32"/>
      <c r="E110" s="39"/>
      <c r="F110" s="35"/>
      <c r="G110" s="35"/>
      <c r="H110" s="32"/>
      <c r="I110" s="32"/>
    </row>
    <row r="111" spans="1:9" ht="129" customHeight="1" thickBot="1" x14ac:dyDescent="0.25">
      <c r="A111" s="19"/>
      <c r="B111" s="19"/>
      <c r="C111" s="32"/>
      <c r="D111" s="32"/>
      <c r="E111" s="32"/>
      <c r="F111" s="35"/>
      <c r="G111" s="35"/>
      <c r="H111" s="32"/>
      <c r="I111" s="32"/>
    </row>
    <row r="112" spans="1:9" ht="30.75" customHeight="1" x14ac:dyDescent="0.25">
      <c r="A112" s="156" t="s">
        <v>0</v>
      </c>
      <c r="B112" s="157"/>
      <c r="C112" s="149" t="s">
        <v>44</v>
      </c>
      <c r="D112" s="149"/>
      <c r="E112" s="149"/>
      <c r="F112" s="149"/>
      <c r="G112" s="149"/>
      <c r="H112" s="149"/>
      <c r="I112" s="150"/>
    </row>
    <row r="113" spans="1:10" ht="15.75" customHeight="1" x14ac:dyDescent="0.2">
      <c r="A113" s="154" t="s">
        <v>1</v>
      </c>
      <c r="B113" s="155"/>
      <c r="C113" s="151" t="s">
        <v>2</v>
      </c>
      <c r="D113" s="151"/>
      <c r="E113" s="151"/>
      <c r="F113" s="151"/>
      <c r="G113" s="151"/>
      <c r="H113" s="151"/>
      <c r="I113" s="152"/>
    </row>
    <row r="114" spans="1:10" ht="15.75" customHeight="1" x14ac:dyDescent="0.2">
      <c r="A114" s="154" t="s">
        <v>3</v>
      </c>
      <c r="B114" s="155"/>
      <c r="C114" s="88" t="s">
        <v>75</v>
      </c>
      <c r="D114" s="88"/>
      <c r="E114" s="88"/>
      <c r="F114" s="88"/>
      <c r="G114" s="88"/>
      <c r="H114" s="88"/>
      <c r="I114" s="89"/>
    </row>
    <row r="115" spans="1:10" ht="27.75" customHeight="1" thickBot="1" x14ac:dyDescent="0.25">
      <c r="A115" s="130" t="s">
        <v>4</v>
      </c>
      <c r="B115" s="131"/>
      <c r="C115" s="94" t="s">
        <v>35</v>
      </c>
      <c r="D115" s="94"/>
      <c r="E115" s="94"/>
      <c r="F115" s="94"/>
      <c r="G115" s="94"/>
      <c r="H115" s="94"/>
      <c r="I115" s="95"/>
    </row>
    <row r="116" spans="1:10" ht="13.5" thickBot="1" x14ac:dyDescent="0.25">
      <c r="A116" s="2"/>
    </row>
    <row r="117" spans="1:10" ht="13.5" customHeight="1" thickBot="1" x14ac:dyDescent="0.25">
      <c r="A117" s="90" t="s">
        <v>6</v>
      </c>
      <c r="B117" s="33" t="s">
        <v>7</v>
      </c>
      <c r="C117" s="36"/>
      <c r="D117" s="90" t="s">
        <v>10</v>
      </c>
      <c r="E117" s="90" t="s">
        <v>11</v>
      </c>
      <c r="F117" s="105" t="s">
        <v>12</v>
      </c>
      <c r="G117" s="106"/>
      <c r="H117" s="107"/>
      <c r="I117" s="90" t="s">
        <v>13</v>
      </c>
    </row>
    <row r="118" spans="1:10" ht="77.25" thickBot="1" x14ac:dyDescent="0.25">
      <c r="A118" s="91"/>
      <c r="B118" s="5" t="s">
        <v>8</v>
      </c>
      <c r="C118" s="37" t="s">
        <v>9</v>
      </c>
      <c r="D118" s="91"/>
      <c r="E118" s="91"/>
      <c r="F118" s="5" t="s">
        <v>14</v>
      </c>
      <c r="G118" s="5" t="s">
        <v>15</v>
      </c>
      <c r="H118" s="5" t="s">
        <v>16</v>
      </c>
      <c r="I118" s="91"/>
    </row>
    <row r="119" spans="1:10" ht="13.5" thickBot="1" x14ac:dyDescent="0.25">
      <c r="A119" s="4">
        <v>1</v>
      </c>
      <c r="B119" s="5">
        <v>2</v>
      </c>
      <c r="C119" s="25">
        <v>3</v>
      </c>
      <c r="D119" s="5">
        <v>4</v>
      </c>
      <c r="E119" s="5">
        <v>5</v>
      </c>
      <c r="F119" s="5">
        <v>6</v>
      </c>
      <c r="G119" s="5">
        <v>7</v>
      </c>
      <c r="H119" s="5">
        <v>8</v>
      </c>
      <c r="I119" s="5">
        <v>9</v>
      </c>
    </row>
    <row r="120" spans="1:10" ht="62.25" customHeight="1" thickBot="1" x14ac:dyDescent="0.25">
      <c r="A120" s="7" t="s">
        <v>19</v>
      </c>
      <c r="B120" s="16" t="s">
        <v>45</v>
      </c>
      <c r="C120" s="47">
        <f>3+3+3+3+3</f>
        <v>15</v>
      </c>
      <c r="D120" s="47">
        <v>15</v>
      </c>
      <c r="E120" s="42">
        <f>25500+25500+25500+25500+25500</f>
        <v>127500</v>
      </c>
      <c r="F120" s="10"/>
      <c r="G120" s="10"/>
      <c r="H120" s="3"/>
      <c r="I120" s="3"/>
    </row>
    <row r="121" spans="1:10" ht="64.5" thickBot="1" x14ac:dyDescent="0.25">
      <c r="A121" s="7" t="s">
        <v>28</v>
      </c>
      <c r="B121" s="16" t="s">
        <v>46</v>
      </c>
      <c r="C121" s="28">
        <f>21+21+21+19+19</f>
        <v>101</v>
      </c>
      <c r="D121" s="28">
        <v>101</v>
      </c>
      <c r="E121" s="9">
        <f>249477.8+249477.8+249477.8+249477.8+249477.8</f>
        <v>1247389</v>
      </c>
      <c r="F121" s="10"/>
      <c r="G121" s="10"/>
      <c r="H121" s="3"/>
      <c r="I121" s="3"/>
    </row>
    <row r="122" spans="1:10" ht="64.5" thickBot="1" x14ac:dyDescent="0.25">
      <c r="A122" s="7" t="s">
        <v>47</v>
      </c>
      <c r="B122" s="16" t="s">
        <v>48</v>
      </c>
      <c r="C122" s="28">
        <f>3+3+3+3+3</f>
        <v>15</v>
      </c>
      <c r="D122" s="28">
        <v>15</v>
      </c>
      <c r="E122" s="9">
        <f>15620.88+15620.88+15620.88+15620.88+15620.88</f>
        <v>78104.399999999994</v>
      </c>
      <c r="F122" s="10"/>
      <c r="G122" s="10"/>
      <c r="H122" s="3"/>
      <c r="I122" s="28"/>
      <c r="J122" s="27"/>
    </row>
    <row r="123" spans="1:10" x14ac:dyDescent="0.2">
      <c r="A123" s="19"/>
      <c r="B123" s="40"/>
      <c r="C123" s="32"/>
      <c r="D123" s="32"/>
      <c r="E123" s="39"/>
      <c r="F123" s="35"/>
      <c r="G123" s="35"/>
      <c r="H123" s="32"/>
      <c r="I123" s="32"/>
      <c r="J123" s="27"/>
    </row>
    <row r="124" spans="1:10" x14ac:dyDescent="0.2">
      <c r="A124" s="19"/>
      <c r="B124" s="40"/>
      <c r="C124" s="32"/>
      <c r="D124" s="32"/>
      <c r="E124" s="39"/>
      <c r="F124" s="35"/>
      <c r="G124" s="35"/>
      <c r="H124" s="32"/>
      <c r="I124" s="32"/>
      <c r="J124" s="27"/>
    </row>
    <row r="125" spans="1:10" ht="106.5" customHeight="1" thickBot="1" x14ac:dyDescent="0.25">
      <c r="A125" s="19"/>
      <c r="B125" s="40"/>
      <c r="C125" s="41"/>
      <c r="D125" s="32"/>
      <c r="E125" s="32"/>
      <c r="F125" s="35"/>
      <c r="G125" s="35"/>
      <c r="H125" s="32"/>
      <c r="I125" s="32"/>
      <c r="J125" s="27"/>
    </row>
    <row r="126" spans="1:10" ht="22.5" customHeight="1" x14ac:dyDescent="0.25">
      <c r="A126" s="142" t="s">
        <v>0</v>
      </c>
      <c r="B126" s="143"/>
      <c r="C126" s="149" t="s">
        <v>61</v>
      </c>
      <c r="D126" s="149"/>
      <c r="E126" s="149"/>
      <c r="F126" s="149"/>
      <c r="G126" s="149"/>
      <c r="H126" s="149"/>
      <c r="I126" s="150"/>
    </row>
    <row r="127" spans="1:10" ht="15.75" customHeight="1" x14ac:dyDescent="0.2">
      <c r="A127" s="128" t="s">
        <v>1</v>
      </c>
      <c r="B127" s="129"/>
      <c r="C127" s="151" t="s">
        <v>2</v>
      </c>
      <c r="D127" s="151"/>
      <c r="E127" s="151"/>
      <c r="F127" s="151"/>
      <c r="G127" s="151"/>
      <c r="H127" s="151"/>
      <c r="I127" s="152"/>
    </row>
    <row r="128" spans="1:10" ht="15.75" customHeight="1" x14ac:dyDescent="0.2">
      <c r="A128" s="128" t="s">
        <v>3</v>
      </c>
      <c r="B128" s="129"/>
      <c r="C128" s="88" t="s">
        <v>75</v>
      </c>
      <c r="D128" s="88"/>
      <c r="E128" s="88"/>
      <c r="F128" s="88"/>
      <c r="G128" s="88"/>
      <c r="H128" s="88"/>
      <c r="I128" s="89"/>
    </row>
    <row r="129" spans="1:9" ht="26.25" customHeight="1" thickBot="1" x14ac:dyDescent="0.25">
      <c r="A129" s="130" t="s">
        <v>4</v>
      </c>
      <c r="B129" s="131"/>
      <c r="C129" s="94" t="s">
        <v>41</v>
      </c>
      <c r="D129" s="94"/>
      <c r="E129" s="94"/>
      <c r="F129" s="94"/>
      <c r="G129" s="94"/>
      <c r="H129" s="94"/>
      <c r="I129" s="95"/>
    </row>
    <row r="130" spans="1:9" ht="13.5" thickBot="1" x14ac:dyDescent="0.25">
      <c r="A130" s="2"/>
    </row>
    <row r="131" spans="1:9" ht="13.5" thickBot="1" x14ac:dyDescent="0.25">
      <c r="A131" s="90" t="s">
        <v>6</v>
      </c>
      <c r="B131" s="33" t="s">
        <v>7</v>
      </c>
      <c r="C131" s="90" t="s">
        <v>9</v>
      </c>
      <c r="D131" s="90" t="s">
        <v>10</v>
      </c>
      <c r="E131" s="90" t="s">
        <v>11</v>
      </c>
      <c r="F131" s="105" t="s">
        <v>12</v>
      </c>
      <c r="G131" s="106"/>
      <c r="H131" s="107"/>
      <c r="I131" s="90" t="s">
        <v>13</v>
      </c>
    </row>
    <row r="132" spans="1:9" ht="77.25" thickBot="1" x14ac:dyDescent="0.25">
      <c r="A132" s="91"/>
      <c r="B132" s="5" t="s">
        <v>8</v>
      </c>
      <c r="C132" s="91"/>
      <c r="D132" s="91"/>
      <c r="E132" s="91"/>
      <c r="F132" s="5" t="s">
        <v>14</v>
      </c>
      <c r="G132" s="5" t="s">
        <v>15</v>
      </c>
      <c r="H132" s="5" t="s">
        <v>16</v>
      </c>
      <c r="I132" s="91"/>
    </row>
    <row r="133" spans="1:9" ht="13.5" thickBot="1" x14ac:dyDescent="0.25">
      <c r="A133" s="4">
        <v>1</v>
      </c>
      <c r="B133" s="5">
        <v>2</v>
      </c>
      <c r="C133" s="5">
        <v>3</v>
      </c>
      <c r="D133" s="5">
        <v>4</v>
      </c>
      <c r="E133" s="5">
        <v>5</v>
      </c>
      <c r="F133" s="5">
        <v>6</v>
      </c>
      <c r="G133" s="5">
        <v>7</v>
      </c>
      <c r="H133" s="5">
        <v>8</v>
      </c>
      <c r="I133" s="5">
        <v>9</v>
      </c>
    </row>
    <row r="134" spans="1:9" ht="26.25" thickBot="1" x14ac:dyDescent="0.25">
      <c r="A134" s="7" t="s">
        <v>28</v>
      </c>
      <c r="B134" s="8" t="s">
        <v>42</v>
      </c>
      <c r="C134" s="3">
        <f>4+2</f>
        <v>6</v>
      </c>
      <c r="D134" s="3">
        <v>6</v>
      </c>
      <c r="E134" s="9">
        <f>16025.12+8012.56</f>
        <v>24037.68</v>
      </c>
      <c r="F134" s="10"/>
      <c r="G134" s="10"/>
      <c r="H134" s="3"/>
      <c r="I134" s="3"/>
    </row>
    <row r="135" spans="1:9" ht="13.5" thickBot="1" x14ac:dyDescent="0.25">
      <c r="A135" s="19"/>
      <c r="B135" s="19"/>
      <c r="C135" s="32"/>
      <c r="D135" s="32"/>
      <c r="E135" s="39"/>
      <c r="F135" s="35"/>
      <c r="G135" s="35"/>
      <c r="H135" s="32"/>
      <c r="I135" s="32"/>
    </row>
    <row r="136" spans="1:9" ht="30.75" customHeight="1" x14ac:dyDescent="0.25">
      <c r="A136" s="156" t="s">
        <v>0</v>
      </c>
      <c r="B136" s="157"/>
      <c r="C136" s="149" t="s">
        <v>43</v>
      </c>
      <c r="D136" s="149"/>
      <c r="E136" s="149"/>
      <c r="F136" s="149"/>
      <c r="G136" s="149"/>
      <c r="H136" s="149"/>
      <c r="I136" s="150"/>
    </row>
    <row r="137" spans="1:9" ht="15.75" customHeight="1" x14ac:dyDescent="0.2">
      <c r="A137" s="154" t="s">
        <v>1</v>
      </c>
      <c r="B137" s="155"/>
      <c r="C137" s="151" t="s">
        <v>2</v>
      </c>
      <c r="D137" s="151"/>
      <c r="E137" s="151"/>
      <c r="F137" s="151"/>
      <c r="G137" s="151"/>
      <c r="H137" s="151"/>
      <c r="I137" s="152"/>
    </row>
    <row r="138" spans="1:9" ht="15.75" customHeight="1" x14ac:dyDescent="0.2">
      <c r="A138" s="154" t="s">
        <v>3</v>
      </c>
      <c r="B138" s="155"/>
      <c r="C138" s="88" t="s">
        <v>75</v>
      </c>
      <c r="D138" s="88"/>
      <c r="E138" s="88"/>
      <c r="F138" s="88"/>
      <c r="G138" s="88"/>
      <c r="H138" s="88"/>
      <c r="I138" s="89"/>
    </row>
    <row r="139" spans="1:9" ht="27.75" customHeight="1" thickBot="1" x14ac:dyDescent="0.25">
      <c r="A139" s="130" t="s">
        <v>4</v>
      </c>
      <c r="B139" s="131"/>
      <c r="C139" s="94" t="s">
        <v>41</v>
      </c>
      <c r="D139" s="94"/>
      <c r="E139" s="94"/>
      <c r="F139" s="94"/>
      <c r="G139" s="94"/>
      <c r="H139" s="94"/>
      <c r="I139" s="95"/>
    </row>
    <row r="140" spans="1:9" ht="13.5" thickBot="1" x14ac:dyDescent="0.25">
      <c r="A140" s="2"/>
    </row>
    <row r="141" spans="1:9" ht="13.5" thickBot="1" x14ac:dyDescent="0.25">
      <c r="A141" s="90" t="s">
        <v>6</v>
      </c>
      <c r="B141" s="33" t="s">
        <v>7</v>
      </c>
      <c r="C141" s="90" t="s">
        <v>9</v>
      </c>
      <c r="D141" s="90" t="s">
        <v>10</v>
      </c>
      <c r="E141" s="90" t="s">
        <v>11</v>
      </c>
      <c r="F141" s="105" t="s">
        <v>12</v>
      </c>
      <c r="G141" s="106"/>
      <c r="H141" s="107"/>
      <c r="I141" s="90" t="s">
        <v>13</v>
      </c>
    </row>
    <row r="142" spans="1:9" ht="77.25" thickBot="1" x14ac:dyDescent="0.25">
      <c r="A142" s="91"/>
      <c r="B142" s="5" t="s">
        <v>8</v>
      </c>
      <c r="C142" s="91"/>
      <c r="D142" s="91"/>
      <c r="E142" s="91"/>
      <c r="F142" s="5" t="s">
        <v>14</v>
      </c>
      <c r="G142" s="5" t="s">
        <v>15</v>
      </c>
      <c r="H142" s="5" t="s">
        <v>16</v>
      </c>
      <c r="I142" s="91"/>
    </row>
    <row r="143" spans="1:9" ht="13.5" thickBot="1" x14ac:dyDescent="0.25">
      <c r="A143" s="4">
        <v>1</v>
      </c>
      <c r="B143" s="5">
        <v>2</v>
      </c>
      <c r="C143" s="5">
        <v>3</v>
      </c>
      <c r="D143" s="5">
        <v>4</v>
      </c>
      <c r="E143" s="5">
        <v>5</v>
      </c>
      <c r="F143" s="5">
        <v>6</v>
      </c>
      <c r="G143" s="5">
        <v>7</v>
      </c>
      <c r="H143" s="5">
        <v>8</v>
      </c>
      <c r="I143" s="5">
        <v>9</v>
      </c>
    </row>
    <row r="144" spans="1:9" ht="26.25" thickBot="1" x14ac:dyDescent="0.25">
      <c r="A144" s="7" t="s">
        <v>28</v>
      </c>
      <c r="B144" s="8" t="s">
        <v>42</v>
      </c>
      <c r="C144" s="3">
        <f>6+6+6</f>
        <v>18</v>
      </c>
      <c r="D144" s="3">
        <v>18</v>
      </c>
      <c r="E144" s="9">
        <f>7553.7+6774.35+7373.85</f>
        <v>21701.9</v>
      </c>
      <c r="F144" s="10"/>
      <c r="G144" s="10"/>
      <c r="H144" s="3"/>
      <c r="I144" s="3"/>
    </row>
    <row r="145" spans="1:10" ht="59.25" customHeight="1" thickBot="1" x14ac:dyDescent="0.25">
      <c r="A145" s="19"/>
      <c r="B145" s="19"/>
      <c r="C145" s="32"/>
      <c r="D145" s="32"/>
      <c r="E145" s="39"/>
      <c r="F145" s="35"/>
      <c r="G145" s="35"/>
      <c r="H145" s="32"/>
      <c r="I145" s="32"/>
    </row>
    <row r="146" spans="1:10" ht="30.75" customHeight="1" x14ac:dyDescent="0.25">
      <c r="A146" s="156" t="s">
        <v>0</v>
      </c>
      <c r="B146" s="157"/>
      <c r="C146" s="149" t="s">
        <v>62</v>
      </c>
      <c r="D146" s="149"/>
      <c r="E146" s="149"/>
      <c r="F146" s="149"/>
      <c r="G146" s="149"/>
      <c r="H146" s="149"/>
      <c r="I146" s="150"/>
    </row>
    <row r="147" spans="1:10" ht="15.75" customHeight="1" x14ac:dyDescent="0.2">
      <c r="A147" s="154" t="s">
        <v>1</v>
      </c>
      <c r="B147" s="155"/>
      <c r="C147" s="151" t="s">
        <v>2</v>
      </c>
      <c r="D147" s="151"/>
      <c r="E147" s="151"/>
      <c r="F147" s="151"/>
      <c r="G147" s="151"/>
      <c r="H147" s="151"/>
      <c r="I147" s="152"/>
    </row>
    <row r="148" spans="1:10" ht="15.75" customHeight="1" x14ac:dyDescent="0.2">
      <c r="A148" s="154" t="s">
        <v>3</v>
      </c>
      <c r="B148" s="155"/>
      <c r="C148" s="88" t="s">
        <v>75</v>
      </c>
      <c r="D148" s="88"/>
      <c r="E148" s="88"/>
      <c r="F148" s="88"/>
      <c r="G148" s="88"/>
      <c r="H148" s="88"/>
      <c r="I148" s="89"/>
    </row>
    <row r="149" spans="1:10" ht="36" customHeight="1" thickBot="1" x14ac:dyDescent="0.25">
      <c r="A149" s="130" t="s">
        <v>4</v>
      </c>
      <c r="B149" s="131"/>
      <c r="C149" s="94" t="s">
        <v>41</v>
      </c>
      <c r="D149" s="94"/>
      <c r="E149" s="94"/>
      <c r="F149" s="94"/>
      <c r="G149" s="94"/>
      <c r="H149" s="94"/>
      <c r="I149" s="95"/>
    </row>
    <row r="150" spans="1:10" ht="13.5" thickBot="1" x14ac:dyDescent="0.25">
      <c r="A150" s="2"/>
    </row>
    <row r="151" spans="1:10" ht="13.5" thickBot="1" x14ac:dyDescent="0.25">
      <c r="A151" s="90" t="s">
        <v>6</v>
      </c>
      <c r="B151" s="33" t="s">
        <v>7</v>
      </c>
      <c r="C151" s="90" t="s">
        <v>9</v>
      </c>
      <c r="D151" s="90" t="s">
        <v>10</v>
      </c>
      <c r="E151" s="90" t="s">
        <v>11</v>
      </c>
      <c r="F151" s="105" t="s">
        <v>12</v>
      </c>
      <c r="G151" s="106"/>
      <c r="H151" s="107"/>
      <c r="I151" s="90" t="s">
        <v>13</v>
      </c>
    </row>
    <row r="152" spans="1:10" ht="77.25" thickBot="1" x14ac:dyDescent="0.25">
      <c r="A152" s="146"/>
      <c r="B152" s="48" t="s">
        <v>8</v>
      </c>
      <c r="C152" s="146"/>
      <c r="D152" s="146"/>
      <c r="E152" s="146"/>
      <c r="F152" s="48" t="s">
        <v>14</v>
      </c>
      <c r="G152" s="48" t="s">
        <v>15</v>
      </c>
      <c r="H152" s="48" t="s">
        <v>16</v>
      </c>
      <c r="I152" s="146"/>
    </row>
    <row r="153" spans="1:10" ht="13.5" thickBot="1" x14ac:dyDescent="0.25">
      <c r="A153" s="62">
        <v>1</v>
      </c>
      <c r="B153" s="63">
        <v>2</v>
      </c>
      <c r="C153" s="63">
        <v>3</v>
      </c>
      <c r="D153" s="63">
        <v>4</v>
      </c>
      <c r="E153" s="63">
        <v>5</v>
      </c>
      <c r="F153" s="63">
        <v>6</v>
      </c>
      <c r="G153" s="63">
        <v>7</v>
      </c>
      <c r="H153" s="63">
        <v>8</v>
      </c>
      <c r="I153" s="64">
        <v>9</v>
      </c>
    </row>
    <row r="154" spans="1:10" ht="26.25" thickBot="1" x14ac:dyDescent="0.25">
      <c r="A154" s="55" t="s">
        <v>28</v>
      </c>
      <c r="B154" s="56" t="s">
        <v>42</v>
      </c>
      <c r="C154" s="57">
        <v>7</v>
      </c>
      <c r="D154" s="57">
        <v>7</v>
      </c>
      <c r="E154" s="58">
        <v>23997.9</v>
      </c>
      <c r="F154" s="66"/>
      <c r="G154" s="66"/>
      <c r="H154" s="57"/>
      <c r="I154" s="68"/>
    </row>
    <row r="155" spans="1:10" ht="13.5" thickBot="1" x14ac:dyDescent="0.25">
      <c r="A155" s="139"/>
      <c r="B155" s="139"/>
      <c r="C155" s="139"/>
      <c r="D155" s="141"/>
      <c r="E155" s="141"/>
      <c r="F155" s="141"/>
      <c r="G155" s="141"/>
      <c r="H155" s="141"/>
      <c r="I155" s="141"/>
      <c r="J155" s="141"/>
    </row>
    <row r="156" spans="1:10" ht="30.75" customHeight="1" x14ac:dyDescent="0.25">
      <c r="A156" s="142" t="s">
        <v>0</v>
      </c>
      <c r="B156" s="143"/>
      <c r="C156" s="149" t="s">
        <v>63</v>
      </c>
      <c r="D156" s="149"/>
      <c r="E156" s="149"/>
      <c r="F156" s="149"/>
      <c r="G156" s="149"/>
      <c r="H156" s="149"/>
      <c r="I156" s="150"/>
    </row>
    <row r="157" spans="1:10" ht="15.75" customHeight="1" x14ac:dyDescent="0.2">
      <c r="A157" s="128" t="s">
        <v>1</v>
      </c>
      <c r="B157" s="129"/>
      <c r="C157" s="151" t="s">
        <v>2</v>
      </c>
      <c r="D157" s="151"/>
      <c r="E157" s="151"/>
      <c r="F157" s="151"/>
      <c r="G157" s="151"/>
      <c r="H157" s="151"/>
      <c r="I157" s="152"/>
    </row>
    <row r="158" spans="1:10" ht="15.75" customHeight="1" x14ac:dyDescent="0.2">
      <c r="A158" s="128" t="s">
        <v>3</v>
      </c>
      <c r="B158" s="129"/>
      <c r="C158" s="88" t="s">
        <v>75</v>
      </c>
      <c r="D158" s="88"/>
      <c r="E158" s="88"/>
      <c r="F158" s="88"/>
      <c r="G158" s="88"/>
      <c r="H158" s="88"/>
      <c r="I158" s="89"/>
    </row>
    <row r="159" spans="1:10" ht="35.25" customHeight="1" thickBot="1" x14ac:dyDescent="0.25">
      <c r="A159" s="130" t="s">
        <v>4</v>
      </c>
      <c r="B159" s="131"/>
      <c r="C159" s="94" t="s">
        <v>40</v>
      </c>
      <c r="D159" s="94"/>
      <c r="E159" s="94"/>
      <c r="F159" s="94"/>
      <c r="G159" s="94"/>
      <c r="H159" s="94"/>
      <c r="I159" s="95"/>
    </row>
    <row r="160" spans="1:10" ht="13.5" thickBot="1" x14ac:dyDescent="0.25">
      <c r="A160" s="2"/>
    </row>
    <row r="161" spans="1:9" ht="13.5" thickBot="1" x14ac:dyDescent="0.25">
      <c r="A161" s="90" t="s">
        <v>6</v>
      </c>
      <c r="B161" s="33" t="s">
        <v>7</v>
      </c>
      <c r="C161" s="90" t="s">
        <v>9</v>
      </c>
      <c r="D161" s="90" t="s">
        <v>10</v>
      </c>
      <c r="E161" s="90" t="s">
        <v>11</v>
      </c>
      <c r="F161" s="105" t="s">
        <v>12</v>
      </c>
      <c r="G161" s="106"/>
      <c r="H161" s="107"/>
      <c r="I161" s="90" t="s">
        <v>13</v>
      </c>
    </row>
    <row r="162" spans="1:9" ht="77.25" thickBot="1" x14ac:dyDescent="0.25">
      <c r="A162" s="91"/>
      <c r="B162" s="49" t="s">
        <v>8</v>
      </c>
      <c r="C162" s="91"/>
      <c r="D162" s="91"/>
      <c r="E162" s="91"/>
      <c r="F162" s="5" t="s">
        <v>14</v>
      </c>
      <c r="G162" s="5" t="s">
        <v>15</v>
      </c>
      <c r="H162" s="5" t="s">
        <v>16</v>
      </c>
      <c r="I162" s="91"/>
    </row>
    <row r="163" spans="1:9" ht="13.5" thickBot="1" x14ac:dyDescent="0.25">
      <c r="A163" s="4">
        <v>1</v>
      </c>
      <c r="B163" s="5">
        <v>2</v>
      </c>
      <c r="C163" s="5">
        <v>3</v>
      </c>
      <c r="D163" s="5">
        <v>4</v>
      </c>
      <c r="E163" s="5">
        <v>5</v>
      </c>
      <c r="F163" s="5">
        <v>6</v>
      </c>
      <c r="G163" s="5">
        <v>7</v>
      </c>
      <c r="H163" s="5">
        <v>8</v>
      </c>
      <c r="I163" s="5">
        <v>9</v>
      </c>
    </row>
    <row r="164" spans="1:9" ht="26.25" thickBot="1" x14ac:dyDescent="0.25">
      <c r="A164" s="7" t="s">
        <v>33</v>
      </c>
      <c r="B164" s="8" t="s">
        <v>32</v>
      </c>
      <c r="C164" s="43">
        <f>1+1</f>
        <v>2</v>
      </c>
      <c r="D164" s="44">
        <v>2</v>
      </c>
      <c r="E164" s="44">
        <f>10417.22+6629.12</f>
        <v>17046.34</v>
      </c>
      <c r="F164" s="45">
        <v>1</v>
      </c>
      <c r="G164" s="10"/>
      <c r="H164" s="3"/>
      <c r="I164" s="3"/>
    </row>
    <row r="165" spans="1:9" ht="13.5" thickBot="1" x14ac:dyDescent="0.25">
      <c r="A165" s="38"/>
      <c r="B165" s="19"/>
      <c r="C165" s="32"/>
      <c r="D165" s="32"/>
      <c r="E165" s="32"/>
      <c r="F165" s="35"/>
      <c r="G165" s="35"/>
      <c r="H165" s="32"/>
      <c r="I165" s="13"/>
    </row>
    <row r="166" spans="1:9" ht="47.25" customHeight="1" x14ac:dyDescent="0.25">
      <c r="A166" s="142" t="s">
        <v>0</v>
      </c>
      <c r="B166" s="143"/>
      <c r="C166" s="149" t="s">
        <v>64</v>
      </c>
      <c r="D166" s="149"/>
      <c r="E166" s="149"/>
      <c r="F166" s="149"/>
      <c r="G166" s="149"/>
      <c r="H166" s="149"/>
      <c r="I166" s="150"/>
    </row>
    <row r="167" spans="1:9" ht="15.75" customHeight="1" x14ac:dyDescent="0.2">
      <c r="A167" s="128" t="s">
        <v>1</v>
      </c>
      <c r="B167" s="129"/>
      <c r="C167" s="151" t="s">
        <v>2</v>
      </c>
      <c r="D167" s="151"/>
      <c r="E167" s="151"/>
      <c r="F167" s="151"/>
      <c r="G167" s="151"/>
      <c r="H167" s="151"/>
      <c r="I167" s="152"/>
    </row>
    <row r="168" spans="1:9" ht="15.75" customHeight="1" x14ac:dyDescent="0.2">
      <c r="A168" s="128" t="s">
        <v>3</v>
      </c>
      <c r="B168" s="129"/>
      <c r="C168" s="88" t="s">
        <v>75</v>
      </c>
      <c r="D168" s="88"/>
      <c r="E168" s="88"/>
      <c r="F168" s="88"/>
      <c r="G168" s="88"/>
      <c r="H168" s="88"/>
      <c r="I168" s="89"/>
    </row>
    <row r="169" spans="1:9" ht="26.25" customHeight="1" thickBot="1" x14ac:dyDescent="0.25">
      <c r="A169" s="130" t="s">
        <v>4</v>
      </c>
      <c r="B169" s="131"/>
      <c r="C169" s="94" t="s">
        <v>54</v>
      </c>
      <c r="D169" s="94"/>
      <c r="E169" s="94"/>
      <c r="F169" s="94"/>
      <c r="G169" s="94"/>
      <c r="H169" s="94"/>
      <c r="I169" s="95"/>
    </row>
    <row r="170" spans="1:9" ht="13.5" thickBot="1" x14ac:dyDescent="0.25">
      <c r="A170" s="2"/>
    </row>
    <row r="171" spans="1:9" x14ac:dyDescent="0.2">
      <c r="A171" s="142" t="s">
        <v>6</v>
      </c>
      <c r="B171" s="79" t="s">
        <v>7</v>
      </c>
      <c r="C171" s="147" t="s">
        <v>9</v>
      </c>
      <c r="D171" s="143" t="s">
        <v>10</v>
      </c>
      <c r="E171" s="143" t="s">
        <v>11</v>
      </c>
      <c r="F171" s="143" t="s">
        <v>12</v>
      </c>
      <c r="G171" s="143"/>
      <c r="H171" s="143"/>
      <c r="I171" s="161" t="s">
        <v>13</v>
      </c>
    </row>
    <row r="172" spans="1:9" ht="77.25" thickBot="1" x14ac:dyDescent="0.25">
      <c r="A172" s="130"/>
      <c r="B172" s="80" t="s">
        <v>8</v>
      </c>
      <c r="C172" s="148"/>
      <c r="D172" s="131"/>
      <c r="E172" s="131"/>
      <c r="F172" s="51" t="s">
        <v>14</v>
      </c>
      <c r="G172" s="51" t="s">
        <v>15</v>
      </c>
      <c r="H172" s="51" t="s">
        <v>16</v>
      </c>
      <c r="I172" s="162"/>
    </row>
    <row r="173" spans="1:9" ht="13.5" thickBot="1" x14ac:dyDescent="0.25">
      <c r="A173" s="62">
        <v>1</v>
      </c>
      <c r="B173" s="63">
        <v>2</v>
      </c>
      <c r="C173" s="63">
        <v>3</v>
      </c>
      <c r="D173" s="63">
        <v>4</v>
      </c>
      <c r="E173" s="63">
        <v>5</v>
      </c>
      <c r="F173" s="63">
        <v>6</v>
      </c>
      <c r="G173" s="63">
        <v>7</v>
      </c>
      <c r="H173" s="63">
        <v>8</v>
      </c>
      <c r="I173" s="64">
        <v>9</v>
      </c>
    </row>
    <row r="174" spans="1:9" ht="41.25" customHeight="1" thickBot="1" x14ac:dyDescent="0.25">
      <c r="A174" s="55" t="s">
        <v>19</v>
      </c>
      <c r="B174" s="78" t="s">
        <v>20</v>
      </c>
      <c r="C174" s="77">
        <f>1</f>
        <v>1</v>
      </c>
      <c r="D174" s="72">
        <v>1</v>
      </c>
      <c r="E174" s="58">
        <v>17000</v>
      </c>
      <c r="F174" s="57"/>
      <c r="G174" s="66"/>
      <c r="H174" s="66"/>
      <c r="I174" s="73"/>
    </row>
    <row r="175" spans="1:9" ht="40.5" customHeight="1" thickBot="1" x14ac:dyDescent="0.25">
      <c r="A175" s="7" t="s">
        <v>21</v>
      </c>
      <c r="B175" s="8" t="s">
        <v>20</v>
      </c>
      <c r="C175" s="22">
        <f>1</f>
        <v>1</v>
      </c>
      <c r="D175" s="22">
        <v>1</v>
      </c>
      <c r="E175" s="9">
        <v>18000</v>
      </c>
      <c r="F175" s="15"/>
      <c r="G175" s="10"/>
      <c r="H175" s="10"/>
      <c r="I175" s="10"/>
    </row>
    <row r="176" spans="1:9" ht="26.25" thickBot="1" x14ac:dyDescent="0.25">
      <c r="A176" s="7" t="s">
        <v>28</v>
      </c>
      <c r="B176" s="8" t="s">
        <v>42</v>
      </c>
      <c r="C176" s="15">
        <f>8</f>
        <v>8</v>
      </c>
      <c r="D176" s="15">
        <v>8</v>
      </c>
      <c r="E176" s="9">
        <v>111780</v>
      </c>
      <c r="F176" s="10"/>
      <c r="G176" s="10"/>
      <c r="H176" s="15"/>
      <c r="I176" s="15"/>
    </row>
    <row r="177" spans="1:10" ht="26.25" thickBot="1" x14ac:dyDescent="0.25">
      <c r="A177" s="7" t="s">
        <v>31</v>
      </c>
      <c r="B177" s="8" t="s">
        <v>55</v>
      </c>
      <c r="C177" s="15">
        <v>1</v>
      </c>
      <c r="D177" s="15">
        <v>1</v>
      </c>
      <c r="E177" s="9">
        <f>5695.2</f>
        <v>5695.2</v>
      </c>
      <c r="F177" s="10"/>
      <c r="G177" s="10"/>
      <c r="H177" s="15"/>
      <c r="I177" s="15"/>
    </row>
    <row r="178" spans="1:10" ht="177" customHeight="1" thickBot="1" x14ac:dyDescent="0.25">
      <c r="A178" s="19"/>
      <c r="B178" s="19"/>
      <c r="C178" s="32"/>
      <c r="D178" s="32"/>
      <c r="E178" s="39"/>
      <c r="F178" s="35"/>
      <c r="G178" s="35"/>
      <c r="H178" s="32"/>
      <c r="I178" s="32"/>
    </row>
    <row r="179" spans="1:10" ht="18" customHeight="1" x14ac:dyDescent="0.25">
      <c r="A179" s="142" t="s">
        <v>0</v>
      </c>
      <c r="B179" s="143"/>
      <c r="C179" s="149" t="s">
        <v>65</v>
      </c>
      <c r="D179" s="149"/>
      <c r="E179" s="149"/>
      <c r="F179" s="149"/>
      <c r="G179" s="149"/>
      <c r="H179" s="149"/>
      <c r="I179" s="150"/>
    </row>
    <row r="180" spans="1:10" ht="15.75" customHeight="1" x14ac:dyDescent="0.2">
      <c r="A180" s="128" t="s">
        <v>1</v>
      </c>
      <c r="B180" s="129"/>
      <c r="C180" s="151" t="s">
        <v>2</v>
      </c>
      <c r="D180" s="151"/>
      <c r="E180" s="151"/>
      <c r="F180" s="151"/>
      <c r="G180" s="151"/>
      <c r="H180" s="151"/>
      <c r="I180" s="152"/>
    </row>
    <row r="181" spans="1:10" ht="15.75" customHeight="1" x14ac:dyDescent="0.2">
      <c r="A181" s="128" t="s">
        <v>3</v>
      </c>
      <c r="B181" s="129"/>
      <c r="C181" s="88" t="s">
        <v>75</v>
      </c>
      <c r="D181" s="88"/>
      <c r="E181" s="88"/>
      <c r="F181" s="88"/>
      <c r="G181" s="88"/>
      <c r="H181" s="88"/>
      <c r="I181" s="89"/>
    </row>
    <row r="182" spans="1:10" ht="26.25" customHeight="1" thickBot="1" x14ac:dyDescent="0.25">
      <c r="A182" s="130" t="s">
        <v>4</v>
      </c>
      <c r="B182" s="131"/>
      <c r="C182" s="94" t="s">
        <v>66</v>
      </c>
      <c r="D182" s="94"/>
      <c r="E182" s="94"/>
      <c r="F182" s="94"/>
      <c r="G182" s="94"/>
      <c r="H182" s="94"/>
      <c r="I182" s="95"/>
    </row>
    <row r="183" spans="1:10" ht="13.5" thickBot="1" x14ac:dyDescent="0.25">
      <c r="A183" s="2"/>
    </row>
    <row r="184" spans="1:10" ht="13.5" thickBot="1" x14ac:dyDescent="0.25">
      <c r="A184" s="90" t="s">
        <v>6</v>
      </c>
      <c r="B184" s="33" t="s">
        <v>7</v>
      </c>
      <c r="C184" s="90" t="s">
        <v>9</v>
      </c>
      <c r="D184" s="90" t="s">
        <v>10</v>
      </c>
      <c r="E184" s="90" t="s">
        <v>11</v>
      </c>
      <c r="F184" s="105" t="s">
        <v>12</v>
      </c>
      <c r="G184" s="106"/>
      <c r="H184" s="107"/>
      <c r="I184" s="90" t="s">
        <v>13</v>
      </c>
    </row>
    <row r="185" spans="1:10" ht="77.25" customHeight="1" thickBot="1" x14ac:dyDescent="0.25">
      <c r="A185" s="91"/>
      <c r="B185" s="5" t="s">
        <v>8</v>
      </c>
      <c r="C185" s="91"/>
      <c r="D185" s="91"/>
      <c r="E185" s="91"/>
      <c r="F185" s="5" t="s">
        <v>14</v>
      </c>
      <c r="G185" s="5" t="s">
        <v>15</v>
      </c>
      <c r="H185" s="5" t="s">
        <v>16</v>
      </c>
      <c r="I185" s="91"/>
    </row>
    <row r="186" spans="1:10" ht="13.5" thickBot="1" x14ac:dyDescent="0.25">
      <c r="A186" s="71">
        <v>1</v>
      </c>
      <c r="B186" s="50">
        <v>2</v>
      </c>
      <c r="C186" s="50">
        <v>3</v>
      </c>
      <c r="D186" s="50">
        <v>4</v>
      </c>
      <c r="E186" s="50">
        <v>5</v>
      </c>
      <c r="F186" s="50">
        <v>6</v>
      </c>
      <c r="G186" s="50">
        <v>7</v>
      </c>
      <c r="H186" s="50">
        <v>8</v>
      </c>
      <c r="I186" s="50">
        <v>9</v>
      </c>
    </row>
    <row r="187" spans="1:10" ht="77.25" thickBot="1" x14ac:dyDescent="0.25">
      <c r="A187" s="55" t="s">
        <v>17</v>
      </c>
      <c r="B187" s="56" t="s">
        <v>67</v>
      </c>
      <c r="C187" s="57">
        <f>1+1+1+1+1+1+1+1+1+1</f>
        <v>10</v>
      </c>
      <c r="D187" s="57">
        <v>10</v>
      </c>
      <c r="E187" s="58">
        <f>8233.33+19000+19000+12666.67+19000+19000+19000+19000+19000</f>
        <v>153900</v>
      </c>
      <c r="F187" s="66"/>
      <c r="G187" s="66"/>
      <c r="H187" s="57">
        <v>1</v>
      </c>
      <c r="I187" s="68" t="s">
        <v>71</v>
      </c>
    </row>
    <row r="188" spans="1:10" ht="103.5" customHeight="1" thickBot="1" x14ac:dyDescent="0.25">
      <c r="A188" s="55" t="s">
        <v>21</v>
      </c>
      <c r="B188" s="56" t="s">
        <v>68</v>
      </c>
      <c r="C188" s="72">
        <f>1+1+1+1+1+1+1+1</f>
        <v>8</v>
      </c>
      <c r="D188" s="72">
        <v>8</v>
      </c>
      <c r="E188" s="58">
        <f>9600+18000+12000+18000+18000+18000+18000+18000</f>
        <v>129600</v>
      </c>
      <c r="F188" s="57"/>
      <c r="G188" s="66"/>
      <c r="H188" s="66"/>
      <c r="I188" s="73"/>
    </row>
    <row r="189" spans="1:10" ht="69.75" customHeight="1" thickBot="1" x14ac:dyDescent="0.25">
      <c r="A189" s="55" t="s">
        <v>19</v>
      </c>
      <c r="B189" s="74" t="s">
        <v>69</v>
      </c>
      <c r="C189" s="72">
        <f>2+2+2+2+2+2+2+2</f>
        <v>16</v>
      </c>
      <c r="D189" s="72">
        <v>16</v>
      </c>
      <c r="E189" s="58">
        <f>18133.34+34000+22666.66+34000+34000+34000+34000+34000</f>
        <v>244800</v>
      </c>
      <c r="F189" s="57"/>
      <c r="G189" s="66"/>
      <c r="H189" s="66"/>
      <c r="I189" s="73"/>
    </row>
    <row r="190" spans="1:10" ht="28.5" customHeight="1" x14ac:dyDescent="0.2">
      <c r="A190" s="140" t="s">
        <v>72</v>
      </c>
      <c r="B190" s="140"/>
      <c r="C190" s="140"/>
      <c r="D190" s="140" t="s">
        <v>73</v>
      </c>
      <c r="E190" s="140"/>
      <c r="F190" s="140"/>
      <c r="G190" s="140"/>
      <c r="H190" s="140"/>
      <c r="I190" s="140"/>
      <c r="J190" s="140"/>
    </row>
    <row r="191" spans="1:10" x14ac:dyDescent="0.2">
      <c r="A191" s="165"/>
      <c r="B191" s="165"/>
      <c r="C191" s="165"/>
      <c r="D191" s="166" t="s">
        <v>49</v>
      </c>
      <c r="E191" s="166"/>
      <c r="F191" s="166"/>
      <c r="G191" s="166"/>
      <c r="H191" s="166"/>
      <c r="I191" s="166"/>
      <c r="J191" s="166"/>
    </row>
    <row r="192" spans="1:10" x14ac:dyDescent="0.2">
      <c r="A192" s="23" t="s">
        <v>50</v>
      </c>
      <c r="B192" s="23"/>
      <c r="C192" s="23"/>
    </row>
    <row r="193" spans="1:9" ht="15" x14ac:dyDescent="0.25">
      <c r="A193" s="158" t="s">
        <v>51</v>
      </c>
      <c r="B193" s="158"/>
      <c r="C193" s="163" t="s">
        <v>56</v>
      </c>
      <c r="D193" s="164"/>
      <c r="E193" s="164"/>
      <c r="F193" s="164"/>
      <c r="G193" s="164"/>
      <c r="H193" s="164"/>
      <c r="I193" s="164"/>
    </row>
    <row r="194" spans="1:9" s="24" customFormat="1" ht="16.5" customHeight="1" x14ac:dyDescent="0.25">
      <c r="A194" s="159"/>
      <c r="B194" s="160"/>
      <c r="C194" s="160"/>
      <c r="D194" s="160"/>
      <c r="E194" s="160"/>
      <c r="F194" s="160"/>
      <c r="G194" s="160"/>
      <c r="H194" s="160"/>
      <c r="I194" s="160"/>
    </row>
    <row r="195" spans="1:9" ht="15.75" customHeight="1" x14ac:dyDescent="0.2">
      <c r="A195" s="26"/>
    </row>
    <row r="196" spans="1:9" x14ac:dyDescent="0.2">
      <c r="A196" s="2"/>
    </row>
  </sheetData>
  <mergeCells count="220">
    <mergeCell ref="A70:B70"/>
    <mergeCell ref="C70:I70"/>
    <mergeCell ref="A71:B71"/>
    <mergeCell ref="C71:I71"/>
    <mergeCell ref="A72:B72"/>
    <mergeCell ref="C72:I72"/>
    <mergeCell ref="A73:B73"/>
    <mergeCell ref="C73:I73"/>
    <mergeCell ref="A75:A76"/>
    <mergeCell ref="C75:C76"/>
    <mergeCell ref="D75:D76"/>
    <mergeCell ref="E75:E76"/>
    <mergeCell ref="F75:H75"/>
    <mergeCell ref="I75:I76"/>
    <mergeCell ref="C193:I193"/>
    <mergeCell ref="A179:B179"/>
    <mergeCell ref="C179:I179"/>
    <mergeCell ref="A180:B180"/>
    <mergeCell ref="C180:I180"/>
    <mergeCell ref="A181:B181"/>
    <mergeCell ref="C181:I181"/>
    <mergeCell ref="A182:B182"/>
    <mergeCell ref="C182:I182"/>
    <mergeCell ref="A184:A185"/>
    <mergeCell ref="C184:C185"/>
    <mergeCell ref="D184:D185"/>
    <mergeCell ref="E184:E185"/>
    <mergeCell ref="F184:H184"/>
    <mergeCell ref="I184:I185"/>
    <mergeCell ref="A191:C191"/>
    <mergeCell ref="D191:J191"/>
    <mergeCell ref="D171:D172"/>
    <mergeCell ref="E171:E172"/>
    <mergeCell ref="F171:H171"/>
    <mergeCell ref="I171:I172"/>
    <mergeCell ref="A146:B146"/>
    <mergeCell ref="C146:I146"/>
    <mergeCell ref="A147:B147"/>
    <mergeCell ref="C147:I147"/>
    <mergeCell ref="A148:B148"/>
    <mergeCell ref="C148:I148"/>
    <mergeCell ref="A149:B149"/>
    <mergeCell ref="C149:I149"/>
    <mergeCell ref="A151:A152"/>
    <mergeCell ref="C151:C152"/>
    <mergeCell ref="D151:D152"/>
    <mergeCell ref="E151:E152"/>
    <mergeCell ref="F151:H151"/>
    <mergeCell ref="I151:I152"/>
    <mergeCell ref="C157:I157"/>
    <mergeCell ref="C158:I158"/>
    <mergeCell ref="C159:I159"/>
    <mergeCell ref="A157:B157"/>
    <mergeCell ref="A158:B158"/>
    <mergeCell ref="A159:B159"/>
    <mergeCell ref="C129:I129"/>
    <mergeCell ref="A126:B126"/>
    <mergeCell ref="A127:B127"/>
    <mergeCell ref="A128:B128"/>
    <mergeCell ref="A129:B129"/>
    <mergeCell ref="A166:B166"/>
    <mergeCell ref="C166:I166"/>
    <mergeCell ref="A114:B114"/>
    <mergeCell ref="C114:I114"/>
    <mergeCell ref="A115:B115"/>
    <mergeCell ref="C115:I115"/>
    <mergeCell ref="A141:A142"/>
    <mergeCell ref="C141:C142"/>
    <mergeCell ref="D141:D142"/>
    <mergeCell ref="E141:E142"/>
    <mergeCell ref="F141:H141"/>
    <mergeCell ref="I141:I142"/>
    <mergeCell ref="A131:A132"/>
    <mergeCell ref="C131:C132"/>
    <mergeCell ref="D131:D132"/>
    <mergeCell ref="E131:E132"/>
    <mergeCell ref="F131:H131"/>
    <mergeCell ref="I131:I132"/>
    <mergeCell ref="C112:I112"/>
    <mergeCell ref="A113:B113"/>
    <mergeCell ref="C113:I113"/>
    <mergeCell ref="A112:B112"/>
    <mergeCell ref="A193:B193"/>
    <mergeCell ref="A194:I194"/>
    <mergeCell ref="C136:I136"/>
    <mergeCell ref="C137:I137"/>
    <mergeCell ref="C138:I138"/>
    <mergeCell ref="C139:I139"/>
    <mergeCell ref="A136:B136"/>
    <mergeCell ref="A137:B137"/>
    <mergeCell ref="A138:B138"/>
    <mergeCell ref="A139:B139"/>
    <mergeCell ref="C156:I156"/>
    <mergeCell ref="A156:B156"/>
    <mergeCell ref="A161:A162"/>
    <mergeCell ref="C161:C162"/>
    <mergeCell ref="D161:D162"/>
    <mergeCell ref="E161:E162"/>
    <mergeCell ref="A167:B167"/>
    <mergeCell ref="C167:I167"/>
    <mergeCell ref="A168:B168"/>
    <mergeCell ref="C168:I168"/>
    <mergeCell ref="A169:B169"/>
    <mergeCell ref="C169:I169"/>
    <mergeCell ref="A171:A172"/>
    <mergeCell ref="C171:C172"/>
    <mergeCell ref="F161:H161"/>
    <mergeCell ref="I161:I162"/>
    <mergeCell ref="A60:B60"/>
    <mergeCell ref="C60:I60"/>
    <mergeCell ref="A61:B61"/>
    <mergeCell ref="C61:I61"/>
    <mergeCell ref="A62:B62"/>
    <mergeCell ref="C62:I62"/>
    <mergeCell ref="C126:I126"/>
    <mergeCell ref="C127:I127"/>
    <mergeCell ref="C128:I128"/>
    <mergeCell ref="F88:H88"/>
    <mergeCell ref="A101:A102"/>
    <mergeCell ref="C101:C102"/>
    <mergeCell ref="D101:D102"/>
    <mergeCell ref="E101:E102"/>
    <mergeCell ref="F101:H101"/>
    <mergeCell ref="I101:I102"/>
    <mergeCell ref="A65:A66"/>
    <mergeCell ref="C65:C66"/>
    <mergeCell ref="D65:D66"/>
    <mergeCell ref="E65:E66"/>
    <mergeCell ref="F65:H65"/>
    <mergeCell ref="I65:I66"/>
    <mergeCell ref="A46:B46"/>
    <mergeCell ref="C46:I46"/>
    <mergeCell ref="A47:B47"/>
    <mergeCell ref="C47:I47"/>
    <mergeCell ref="A48:B48"/>
    <mergeCell ref="C48:I48"/>
    <mergeCell ref="A49:B49"/>
    <mergeCell ref="C49:I49"/>
    <mergeCell ref="A51:A52"/>
    <mergeCell ref="C51:C52"/>
    <mergeCell ref="D51:D52"/>
    <mergeCell ref="E51:E52"/>
    <mergeCell ref="F51:H51"/>
    <mergeCell ref="I51:I52"/>
    <mergeCell ref="A63:B63"/>
    <mergeCell ref="C63:I63"/>
    <mergeCell ref="A1:I1"/>
    <mergeCell ref="C2:I2"/>
    <mergeCell ref="C3:I3"/>
    <mergeCell ref="A155:C155"/>
    <mergeCell ref="A190:C190"/>
    <mergeCell ref="D155:J155"/>
    <mergeCell ref="D190:J190"/>
    <mergeCell ref="A117:A118"/>
    <mergeCell ref="D117:D118"/>
    <mergeCell ref="E117:E118"/>
    <mergeCell ref="F117:H117"/>
    <mergeCell ref="I117:I118"/>
    <mergeCell ref="A17:B17"/>
    <mergeCell ref="C17:I17"/>
    <mergeCell ref="A18:B18"/>
    <mergeCell ref="C18:I18"/>
    <mergeCell ref="A19:B19"/>
    <mergeCell ref="C19:I19"/>
    <mergeCell ref="C4:I4"/>
    <mergeCell ref="C5:I5"/>
    <mergeCell ref="A2:B2"/>
    <mergeCell ref="A3:B3"/>
    <mergeCell ref="D37:D38"/>
    <mergeCell ref="E37:E38"/>
    <mergeCell ref="F37:H37"/>
    <mergeCell ref="I37:I38"/>
    <mergeCell ref="A4:B4"/>
    <mergeCell ref="A5:B5"/>
    <mergeCell ref="A7:A8"/>
    <mergeCell ref="C7:C8"/>
    <mergeCell ref="D7:D8"/>
    <mergeCell ref="E7:E8"/>
    <mergeCell ref="F7:H7"/>
    <mergeCell ref="I7:I8"/>
    <mergeCell ref="A20:B20"/>
    <mergeCell ref="C20:I20"/>
    <mergeCell ref="B7:B8"/>
    <mergeCell ref="A99:B99"/>
    <mergeCell ref="C99:I99"/>
    <mergeCell ref="A96:B96"/>
    <mergeCell ref="C96:I96"/>
    <mergeCell ref="A97:B97"/>
    <mergeCell ref="C97:I97"/>
    <mergeCell ref="A98:B98"/>
    <mergeCell ref="C98:I98"/>
    <mergeCell ref="A22:A23"/>
    <mergeCell ref="C22:C23"/>
    <mergeCell ref="D22:D23"/>
    <mergeCell ref="E22:E23"/>
    <mergeCell ref="F22:H22"/>
    <mergeCell ref="I22:I23"/>
    <mergeCell ref="A35:B35"/>
    <mergeCell ref="C35:I35"/>
    <mergeCell ref="A36:B36"/>
    <mergeCell ref="C36:I36"/>
    <mergeCell ref="A33:B33"/>
    <mergeCell ref="C33:I33"/>
    <mergeCell ref="A34:B34"/>
    <mergeCell ref="C34:I34"/>
    <mergeCell ref="A37:A38"/>
    <mergeCell ref="C37:C38"/>
    <mergeCell ref="A83:B83"/>
    <mergeCell ref="C83:I83"/>
    <mergeCell ref="A84:B84"/>
    <mergeCell ref="C84:I84"/>
    <mergeCell ref="A85:B85"/>
    <mergeCell ref="C85:I85"/>
    <mergeCell ref="I88:I89"/>
    <mergeCell ref="A86:B86"/>
    <mergeCell ref="C86:I86"/>
    <mergeCell ref="A88:A89"/>
    <mergeCell ref="C88:C89"/>
    <mergeCell ref="D88:D89"/>
    <mergeCell ref="E88:E89"/>
  </mergeCells>
  <hyperlinks>
    <hyperlink ref="A1" location="_edn1" display="_edn1"/>
    <hyperlink ref="A192" location="_ednref1" display="_ednref1"/>
    <hyperlink ref="C193" r:id="rId1"/>
  </hyperlinks>
  <pageMargins left="0.19" right="0.22" top="0.74803149606299213" bottom="0.3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bAiGNmv+csyrp4Fk7W/sVEPy8oI=</DigestValue>
    </Reference>
    <Reference URI="#idOfficeObject" Type="http://www.w3.org/2000/09/xmldsig#Object">
      <DigestMethod Algorithm="http://www.w3.org/2000/09/xmldsig#sha1"/>
      <DigestValue>m+7Am+FnCQvstHrHpkkAEKClTBc=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dCJw2iGeKra8oUZXnta2rPitQSY=</DigestValue>
    </Reference>
  </SignedInfo>
  <SignatureValue>CHN6CUe/spdm/0cqDPoj/Un9qP6+PoRY3S/dzUJguCpxlkVix2W0386L72cu8S7j/DpBYvnoJsHN
uIlyK3lHaa3u03CJwRrOgHo6XnlvuRRMM9o1Xf2Ka7KDNCFkr2JGomFBN2jsignOMlG4zCwSJCAm
YgUS2n4LhtEXI3TAmaE=</SignatureValue>
  <KeyInfo>
    <X509Data>
      <X509Certificate>MIICPjCCAaegAwIBAgIQJSuU1mNeP6dEiav+qbjZ0jANBgkqhkiG9w0BAQUFADAlMSMwIQYDVQQD
HhoEFAQwBDIESwQ0BD4EMgQwACAEEwAuBBAALjAeFw0xOTEyMzExNTAwMDBaFw0yNTEyMzExNTAw
MDBaMCUxIzAhBgNVBAMeGgQUBDAEMgRLBDQEPgQyBDAAIAQTAC4EEAAuMIGfMA0GCSqGSIb3DQEB
AQUAA4GNADCBiQKBgQDdW9CxuQjdiDgIQbXg9UMkh501z2duMFhovAXB0hgwJlUvAo9pW6oqAGjr
cOVloiUSiOqLUvFOsF35geNqBRSGM0El4uXBXfBGZRMEYjwO7NMk7qssKgeRTytl+MXpMRTS54Mo
LaF88S3fz8qsq0HkA31gF6Wh7zvLTTEyINqWtQIDAQABo28wbTATBgNVHSUEDDAKBggrBgEFBQcD
AzBWBgNVHQEETzBNgBDL6ZZE03ZEviCd2ayBI0gLoScwJTEjMCEGA1UEAx4aBBQEMAQyBEsENAQ+
BDIEMAAgBBMALgQQAC6CECUrlNZjXj+nRImr/qm42dIwDQYJKoZIhvcNAQEFBQADgYEAhKqJByle
IVTEQK9xCHCFZD4VxHp10xLXlHRoFFmqRNE7EapLvq7sa4mICoP2//phbo6mCvL4xQQZyr3r61t3
w4PMVEV7Jj20BKqVHPTKK5E8HGCPIN3kddyZ8JSmrRQIY3DoCowFBNBjzDhbZA4HemVLgqWXkGqf
EfXvKfKD+PQ=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Fr2YSm3LFfoJpLw6Z2op5gxfo7k=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v2PM/9dVZyfgihF+bJq2ANA/m7Y=</DigestValue>
      </Reference>
      <Reference URI="/xl/worksheets/sheet1.xml?ContentType=application/vnd.openxmlformats-officedocument.spreadsheetml.worksheet+xml">
        <DigestMethod Algorithm="http://www.w3.org/2000/09/xmldsig#sha1"/>
        <DigestValue>/x1KMg7+N3QxhozSe6xF5SE9/zo=</DigestValue>
      </Reference>
      <Reference URI="/xl/calcChain.xml?ContentType=application/vnd.openxmlformats-officedocument.spreadsheetml.calcChain+xml">
        <DigestMethod Algorithm="http://www.w3.org/2000/09/xmldsig#sha1"/>
        <DigestValue>1yIAXcEMRPkUxOz3kaXE62P4RHE=</DigestValue>
      </Reference>
      <Reference URI="/xl/worksheets/sheet3.xml?ContentType=application/vnd.openxmlformats-officedocument.spreadsheetml.worksheet+xml">
        <DigestMethod Algorithm="http://www.w3.org/2000/09/xmldsig#sha1"/>
        <DigestValue>vywP9eLF9mX/7Z4Tq1pJ621wSLY=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pEL9STdjg0BcYaZACFh4LTT485w=</DigestValue>
      </Reference>
      <Reference URI="/xl/worksheets/sheet2.xml?ContentType=application/vnd.openxmlformats-officedocument.spreadsheetml.worksheet+xml">
        <DigestMethod Algorithm="http://www.w3.org/2000/09/xmldsig#sha1"/>
        <DigestValue>vywP9eLF9mX/7Z4Tq1pJ621wSLY=</DigestValue>
      </Reference>
      <Reference URI="/xl/workbook.xml?ContentType=application/vnd.openxmlformats-officedocument.spreadsheetml.sheet.main+xml">
        <DigestMethod Algorithm="http://www.w3.org/2000/09/xmldsig#sha1"/>
        <DigestValue>oSYk/TzOJ38jPT8Bid6d2ffzFrM=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pEL9STdjg0BcYaZACFh4LTT485w=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sharedStrings.xml?ContentType=application/vnd.openxmlformats-officedocument.spreadsheetml.sharedStrings+xml">
        <DigestMethod Algorithm="http://www.w3.org/2000/09/xmldsig#sha1"/>
        <DigestValue>HLtvbtxi2JJmM46cbjn2Xd7aO6w=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CzFSYUbGpKWbD227icepdzDORIo=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2020-11-02T23:48:49Z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2020-11-02T23:48:49Z</xd:SigningTime>
          <xd:SigningCertificate>
            <xd:Cert>
              <xd:CertDigest>
                <DigestMethod Algorithm="http://www.w3.org/2000/09/xmldsig#sha1"/>
                <DigestValue>wY8oE9A4qR0zAg9uhd6SDIaV8Tk=</DigestValue>
              </xd:CertDigest>
              <xd:IssuerSerial>
                <X509IssuerName>CN=Давыдова Г.А.</X509IssuerName>
                <X509SerialNumber>49407723391159958979248947404090169810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/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Лист1!_edn1</vt:lpstr>
      <vt:lpstr>Лист1!_ednref1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2020-11-02T23:48:49Z</dcterms:modified>
  <cp:contentStatus/>
</cp:coreProperties>
</file>