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2" activeTab="0"/>
  </bookViews>
  <sheets>
    <sheet name="Расчет страховых взносов" sheetId="1" r:id="rId1"/>
  </sheets>
  <definedNames>
    <definedName name="Excel_BuiltIn_Print_Area_1_1">"$#ССЫЛ!.$A$1:$E$44"</definedName>
    <definedName name="Excel_BuiltIn_Print_Area_2_1">#REF!</definedName>
    <definedName name="Excel_BuiltIn_Print_Area_2_1_1">#REF!</definedName>
    <definedName name="Excel_BuiltIn_Print_Area_4">#REF!</definedName>
    <definedName name="день">'Расчет страховых взносов'!$B$24:$B$31</definedName>
    <definedName name="_xlnm.Print_Area" localSheetId="0">'Расчет страховых взносов'!$A$2:$E$37</definedName>
  </definedNames>
  <calcPr fullCalcOnLoad="1"/>
</workbook>
</file>

<file path=xl/sharedStrings.xml><?xml version="1.0" encoding="utf-8"?>
<sst xmlns="http://schemas.openxmlformats.org/spreadsheetml/2006/main" count="45" uniqueCount="38">
  <si>
    <t>руб.</t>
  </si>
  <si>
    <t>Ячейки залитые желтым цветом редактируются в соответствии с фактическими данными плательщика</t>
  </si>
  <si>
    <r>
      <t xml:space="preserve">Расчетный период </t>
    </r>
    <r>
      <rPr>
        <sz val="10"/>
        <rFont val="Times New Roman"/>
        <family val="1"/>
      </rPr>
      <t>(2015)</t>
    </r>
  </si>
  <si>
    <t>год</t>
  </si>
  <si>
    <t>постановка</t>
  </si>
  <si>
    <t>снятие</t>
  </si>
  <si>
    <t>янв</t>
  </si>
  <si>
    <t>февр</t>
  </si>
  <si>
    <t>Период осуществления деятельности в расчетном периоде*:</t>
  </si>
  <si>
    <t>день</t>
  </si>
  <si>
    <t>месяц</t>
  </si>
  <si>
    <t>Начало деятельности</t>
  </si>
  <si>
    <t>Окончание деятельности</t>
  </si>
  <si>
    <t>период деятельности</t>
  </si>
  <si>
    <t>мар</t>
  </si>
  <si>
    <t>Расчет суммы страховых взносов обязательного платежа</t>
  </si>
  <si>
    <t>Страховые взносы</t>
  </si>
  <si>
    <t>Сумма, подлежащая уплате, руб.</t>
  </si>
  <si>
    <t>коп.</t>
  </si>
  <si>
    <t>начало</t>
  </si>
  <si>
    <t>дни</t>
  </si>
  <si>
    <t>конец</t>
  </si>
  <si>
    <t>месяцы</t>
  </si>
  <si>
    <t>апр</t>
  </si>
  <si>
    <t>На ОПС на страховую часть</t>
  </si>
  <si>
    <t>май</t>
  </si>
  <si>
    <t>На ОМС</t>
  </si>
  <si>
    <t>июн</t>
  </si>
  <si>
    <t>июл</t>
  </si>
  <si>
    <t>Расчет суммы страховых взносов от дохода (кроме глав крестьянско-фермерских хозяйств)**</t>
  </si>
  <si>
    <t>август</t>
  </si>
  <si>
    <t>сен</t>
  </si>
  <si>
    <t>Сумма дохода по декларации</t>
  </si>
  <si>
    <t>окт</t>
  </si>
  <si>
    <t>ноя</t>
  </si>
  <si>
    <t>* в случае осуществления деятельности весь расчетный период за «начало деятельности» следует принять 1 января, за «окончание деятельности» 31 декабря соответствующего года</t>
  </si>
  <si>
    <t>дек</t>
  </si>
  <si>
    <t xml:space="preserve">** в случае, если величина дохода плательщика страховых взносов за расчетный период превышает 300 000 рублей он обязан уплатить  плюс 1,0 процента от суммы дохода плательщика страховых взносов, превышающего 300 000 рублей за расчетный период.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</si>
</sst>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0000000"/>
    <numFmt numFmtId="166" formatCode="00"/>
    <numFmt numFmtId="167" formatCode="000000000"/>
    <numFmt numFmtId="168" formatCode="0000"/>
    <numFmt numFmtId="169" formatCode="0.000000"/>
  </numFmts>
  <fonts count="27">
    <font>
      <sz val="10"/>
      <name val="Arial"/>
      <family val="2"/>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62"/>
      <name val="Calibri"/>
      <family val="2"/>
    </font>
    <font>
      <b/>
      <sz val="13"/>
      <color indexed="62"/>
      <name val="Calibri"/>
      <family val="2"/>
    </font>
    <font>
      <b/>
      <sz val="11"/>
      <color indexed="62"/>
      <name val="Calibri"/>
      <family val="2"/>
    </font>
    <font>
      <b/>
      <sz val="14"/>
      <color indexed="8"/>
      <name val="Calibri"/>
      <family val="2"/>
    </font>
    <font>
      <b/>
      <sz val="14"/>
      <color indexed="9"/>
      <name val="Calibri"/>
      <family val="2"/>
    </font>
    <font>
      <b/>
      <sz val="18"/>
      <color indexed="62"/>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8"/>
      <name val="Times New Roman"/>
      <family val="1"/>
    </font>
    <font>
      <sz val="10"/>
      <name val="Times New Roman"/>
      <family val="1"/>
    </font>
    <font>
      <sz val="14"/>
      <name val="Times New Roman"/>
      <family val="1"/>
    </font>
    <font>
      <b/>
      <sz val="12"/>
      <name val="Times New Roman"/>
      <family val="1"/>
    </font>
    <font>
      <sz val="12"/>
      <name val="Times New Roman"/>
      <family val="1"/>
    </font>
    <font>
      <b/>
      <sz val="10"/>
      <name val="Times New Roman"/>
      <family val="1"/>
    </font>
    <font>
      <b/>
      <i/>
      <sz val="10"/>
      <name val="Times New Roman"/>
      <family val="1"/>
    </font>
    <font>
      <sz val="10"/>
      <color indexed="8"/>
      <name val="Times New Roman"/>
      <family val="1"/>
    </font>
    <font>
      <i/>
      <sz val="9"/>
      <name val="Times New Roman"/>
      <family val="1"/>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1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5" borderId="7" applyNumberFormat="0" applyAlignment="0" applyProtection="0"/>
    <xf numFmtId="0" fontId="11" fillId="0" borderId="0" applyNumberFormat="0" applyFill="0" applyBorder="0" applyAlignment="0" applyProtection="0"/>
    <xf numFmtId="0" fontId="12" fillId="8" borderId="0" applyNumberFormat="0" applyBorder="0" applyAlignment="0" applyProtection="0"/>
    <xf numFmtId="0" fontId="13" fillId="16" borderId="0" applyNumberFormat="0" applyBorder="0" applyAlignment="0" applyProtection="0"/>
    <xf numFmtId="0" fontId="14" fillId="0" borderId="0" applyNumberFormat="0" applyFill="0" applyBorder="0" applyAlignment="0" applyProtection="0"/>
    <xf numFmtId="0" fontId="0" fillId="4"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17" borderId="0" applyNumberFormat="0" applyBorder="0" applyAlignment="0" applyProtection="0"/>
  </cellStyleXfs>
  <cellXfs count="68">
    <xf numFmtId="0" fontId="0" fillId="0" borderId="0" xfId="0" applyAlignment="1">
      <alignment/>
    </xf>
    <xf numFmtId="0" fontId="19" fillId="0" borderId="0" xfId="0" applyFont="1" applyAlignment="1" applyProtection="1">
      <alignment/>
      <protection locked="0"/>
    </xf>
    <xf numFmtId="0" fontId="20" fillId="0" borderId="0" xfId="0" applyFont="1" applyAlignment="1" applyProtection="1">
      <alignment/>
      <protection/>
    </xf>
    <xf numFmtId="0" fontId="19" fillId="0" borderId="0" xfId="0" applyFont="1" applyAlignment="1" applyProtection="1">
      <alignment horizontal="left" indent="1"/>
      <protection/>
    </xf>
    <xf numFmtId="0" fontId="0" fillId="0" borderId="0" xfId="0" applyAlignment="1" applyProtection="1">
      <alignment/>
      <protection/>
    </xf>
    <xf numFmtId="0" fontId="19" fillId="0" borderId="0" xfId="0" applyFont="1" applyAlignment="1" applyProtection="1">
      <alignment/>
      <protection/>
    </xf>
    <xf numFmtId="0" fontId="19" fillId="0" borderId="0" xfId="0" applyFont="1" applyFill="1" applyBorder="1" applyAlignment="1" applyProtection="1">
      <alignment horizontal="center" vertical="center"/>
      <protection/>
    </xf>
    <xf numFmtId="0" fontId="19" fillId="0" borderId="0" xfId="0" applyFont="1" applyAlignment="1" applyProtection="1">
      <alignment horizontal="center"/>
      <protection/>
    </xf>
    <xf numFmtId="0" fontId="19" fillId="0" borderId="0" xfId="0" applyFont="1" applyAlignment="1" applyProtection="1">
      <alignment horizontal="right"/>
      <protection/>
    </xf>
    <xf numFmtId="169" fontId="19" fillId="0" borderId="0" xfId="0" applyNumberFormat="1" applyFont="1" applyFill="1" applyAlignment="1" applyProtection="1">
      <alignment/>
      <protection/>
    </xf>
    <xf numFmtId="0" fontId="19" fillId="0" borderId="0" xfId="0" applyFont="1" applyFill="1" applyAlignment="1" applyProtection="1">
      <alignment/>
      <protection/>
    </xf>
    <xf numFmtId="0" fontId="22" fillId="0" borderId="0" xfId="0" applyFont="1" applyFill="1" applyAlignment="1" applyProtection="1">
      <alignment/>
      <protection/>
    </xf>
    <xf numFmtId="0" fontId="19" fillId="0" borderId="0" xfId="0" applyFont="1" applyFill="1" applyBorder="1" applyAlignment="1" applyProtection="1">
      <alignment horizontal="center" vertical="center"/>
      <protection locked="0"/>
    </xf>
    <xf numFmtId="0" fontId="19" fillId="0" borderId="0" xfId="0" applyFont="1" applyFill="1" applyAlignment="1" applyProtection="1">
      <alignment horizontal="center"/>
      <protection/>
    </xf>
    <xf numFmtId="0" fontId="19" fillId="0" borderId="0" xfId="0" applyFont="1" applyFill="1" applyAlignment="1" applyProtection="1">
      <alignment horizontal="right"/>
      <protection/>
    </xf>
    <xf numFmtId="0" fontId="19" fillId="0" borderId="0" xfId="0" applyFont="1" applyFill="1" applyAlignment="1" applyProtection="1">
      <alignment/>
      <protection locked="0"/>
    </xf>
    <xf numFmtId="0" fontId="24" fillId="18" borderId="0" xfId="0" applyFont="1" applyFill="1" applyAlignment="1" applyProtection="1">
      <alignment horizontal="center"/>
      <protection/>
    </xf>
    <xf numFmtId="166" fontId="19" fillId="19" borderId="10" xfId="0" applyNumberFormat="1" applyFont="1" applyFill="1" applyBorder="1" applyAlignment="1" applyProtection="1">
      <alignment horizontal="center"/>
      <protection locked="0"/>
    </xf>
    <xf numFmtId="0" fontId="19" fillId="0" borderId="10" xfId="0" applyFont="1" applyFill="1" applyBorder="1" applyAlignment="1" applyProtection="1">
      <alignment horizontal="center"/>
      <protection/>
    </xf>
    <xf numFmtId="166" fontId="19" fillId="0" borderId="0" xfId="0" applyNumberFormat="1"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24" fillId="0" borderId="11" xfId="0" applyFont="1" applyBorder="1" applyAlignment="1" applyProtection="1">
      <alignment horizontal="center" vertical="center" wrapText="1"/>
      <protection/>
    </xf>
    <xf numFmtId="0" fontId="24" fillId="0" borderId="0" xfId="0" applyFont="1" applyBorder="1" applyAlignment="1" applyProtection="1">
      <alignment horizontal="center" vertical="center" wrapText="1"/>
      <protection/>
    </xf>
    <xf numFmtId="3" fontId="24" fillId="0" borderId="0" xfId="0" applyNumberFormat="1" applyFont="1" applyBorder="1" applyAlignment="1" applyProtection="1">
      <alignment horizontal="center" vertical="center" wrapText="1"/>
      <protection/>
    </xf>
    <xf numFmtId="3" fontId="24" fillId="20" borderId="0" xfId="0" applyNumberFormat="1" applyFont="1" applyFill="1" applyBorder="1" applyAlignment="1" applyProtection="1">
      <alignment horizontal="center" vertical="center" wrapText="1"/>
      <protection/>
    </xf>
    <xf numFmtId="3" fontId="24" fillId="20" borderId="12" xfId="0" applyNumberFormat="1" applyFont="1" applyFill="1" applyBorder="1" applyAlignment="1" applyProtection="1">
      <alignment horizontal="center" vertical="center" wrapText="1"/>
      <protection/>
    </xf>
    <xf numFmtId="0" fontId="19" fillId="16" borderId="0" xfId="0" applyFont="1" applyFill="1" applyAlignment="1" applyProtection="1">
      <alignment horizontal="center"/>
      <protection/>
    </xf>
    <xf numFmtId="0" fontId="19" fillId="16" borderId="0" xfId="0" applyFont="1" applyFill="1" applyAlignment="1" applyProtection="1">
      <alignment/>
      <protection/>
    </xf>
    <xf numFmtId="0" fontId="19" fillId="8" borderId="0" xfId="0" applyFont="1" applyFill="1" applyAlignment="1" applyProtection="1">
      <alignment/>
      <protection/>
    </xf>
    <xf numFmtId="2" fontId="18" fillId="0" borderId="11" xfId="0" applyNumberFormat="1" applyFont="1" applyBorder="1" applyAlignment="1" applyProtection="1">
      <alignment horizontal="center" vertical="center" wrapText="1"/>
      <protection/>
    </xf>
    <xf numFmtId="49" fontId="18" fillId="0" borderId="0" xfId="0" applyNumberFormat="1" applyFont="1" applyBorder="1" applyAlignment="1" applyProtection="1">
      <alignment horizontal="center" vertical="center" wrapText="1"/>
      <protection/>
    </xf>
    <xf numFmtId="3" fontId="18" fillId="0" borderId="0" xfId="0" applyNumberFormat="1" applyFont="1" applyBorder="1" applyAlignment="1" applyProtection="1">
      <alignment horizontal="center" vertical="center" wrapText="1"/>
      <protection/>
    </xf>
    <xf numFmtId="3" fontId="25" fillId="0" borderId="10" xfId="0" applyNumberFormat="1" applyFont="1" applyBorder="1" applyAlignment="1" applyProtection="1">
      <alignment horizontal="center" vertical="center" wrapText="1"/>
      <protection/>
    </xf>
    <xf numFmtId="3" fontId="18" fillId="0" borderId="10" xfId="0" applyNumberFormat="1" applyFont="1" applyBorder="1" applyAlignment="1" applyProtection="1">
      <alignment horizontal="center" vertical="center" wrapText="1"/>
      <protection/>
    </xf>
    <xf numFmtId="0" fontId="19" fillId="17" borderId="10" xfId="0" applyNumberFormat="1" applyFont="1" applyFill="1" applyBorder="1" applyAlignment="1" applyProtection="1">
      <alignment horizontal="center"/>
      <protection/>
    </xf>
    <xf numFmtId="0" fontId="19" fillId="17" borderId="0" xfId="0" applyNumberFormat="1" applyFont="1" applyFill="1" applyAlignment="1" applyProtection="1">
      <alignment/>
      <protection/>
    </xf>
    <xf numFmtId="0" fontId="19" fillId="0" borderId="11" xfId="0" applyFont="1" applyBorder="1" applyAlignment="1" applyProtection="1">
      <alignment/>
      <protection/>
    </xf>
    <xf numFmtId="0" fontId="19" fillId="0" borderId="0" xfId="0" applyFont="1" applyBorder="1" applyAlignment="1" applyProtection="1">
      <alignment/>
      <protection/>
    </xf>
    <xf numFmtId="0" fontId="19" fillId="12" borderId="0" xfId="0" applyFont="1" applyFill="1" applyAlignment="1" applyProtection="1">
      <alignment/>
      <protection/>
    </xf>
    <xf numFmtId="0" fontId="19" fillId="0" borderId="0" xfId="0" applyFont="1" applyBorder="1" applyAlignment="1" applyProtection="1">
      <alignment wrapText="1"/>
      <protection/>
    </xf>
    <xf numFmtId="2" fontId="18" fillId="0" borderId="0" xfId="0" applyNumberFormat="1" applyFont="1" applyBorder="1" applyAlignment="1" applyProtection="1">
      <alignment horizontal="center" vertical="center" wrapText="1"/>
      <protection/>
    </xf>
    <xf numFmtId="3" fontId="25" fillId="0" borderId="0" xfId="0" applyNumberFormat="1" applyFont="1" applyBorder="1" applyAlignment="1" applyProtection="1">
      <alignment horizontal="center" vertical="center" wrapText="1"/>
      <protection/>
    </xf>
    <xf numFmtId="0" fontId="19" fillId="17" borderId="0" xfId="0" applyNumberFormat="1" applyFont="1" applyFill="1" applyBorder="1" applyAlignment="1" applyProtection="1">
      <alignment horizontal="center"/>
      <protection/>
    </xf>
    <xf numFmtId="0" fontId="23" fillId="0" borderId="0" xfId="0" applyFont="1" applyFill="1" applyBorder="1" applyAlignment="1" applyProtection="1">
      <alignment horizontal="left" wrapText="1"/>
      <protection/>
    </xf>
    <xf numFmtId="3" fontId="19" fillId="0" borderId="0" xfId="0" applyNumberFormat="1" applyFont="1" applyAlignment="1" applyProtection="1">
      <alignment/>
      <protection/>
    </xf>
    <xf numFmtId="2" fontId="19" fillId="0" borderId="0" xfId="0" applyNumberFormat="1" applyFont="1" applyFill="1" applyBorder="1" applyAlignment="1" applyProtection="1">
      <alignment horizontal="center"/>
      <protection/>
    </xf>
    <xf numFmtId="4" fontId="19" fillId="19" borderId="10" xfId="0" applyNumberFormat="1" applyFont="1" applyFill="1" applyBorder="1" applyAlignment="1" applyProtection="1">
      <alignment horizontal="center"/>
      <protection locked="0"/>
    </xf>
    <xf numFmtId="0" fontId="19" fillId="0" borderId="0" xfId="0" applyFont="1" applyAlignment="1">
      <alignment/>
    </xf>
    <xf numFmtId="0" fontId="23" fillId="0" borderId="0" xfId="0" applyFont="1" applyFill="1" applyAlignment="1" applyProtection="1">
      <alignment horizontal="center"/>
      <protection/>
    </xf>
    <xf numFmtId="3" fontId="23" fillId="0" borderId="0" xfId="0" applyNumberFormat="1" applyFont="1" applyFill="1" applyAlignment="1" applyProtection="1">
      <alignment horizontal="center"/>
      <protection/>
    </xf>
    <xf numFmtId="166" fontId="19" fillId="2" borderId="0" xfId="0" applyNumberFormat="1" applyFont="1" applyFill="1" applyBorder="1" applyAlignment="1" applyProtection="1">
      <alignment horizontal="center"/>
      <protection locked="0"/>
    </xf>
    <xf numFmtId="0" fontId="19" fillId="0" borderId="0" xfId="0" applyFont="1" applyFill="1" applyBorder="1" applyAlignment="1" applyProtection="1">
      <alignment horizontal="center"/>
      <protection/>
    </xf>
    <xf numFmtId="2" fontId="19" fillId="0" borderId="0" xfId="0" applyNumberFormat="1" applyFont="1" applyAlignment="1" applyProtection="1">
      <alignment/>
      <protection/>
    </xf>
    <xf numFmtId="2" fontId="19" fillId="21" borderId="0" xfId="0" applyNumberFormat="1" applyFont="1" applyFill="1" applyAlignment="1" applyProtection="1">
      <alignment/>
      <protection/>
    </xf>
    <xf numFmtId="0" fontId="19" fillId="12" borderId="11" xfId="0" applyFont="1" applyFill="1" applyBorder="1" applyAlignment="1" applyProtection="1">
      <alignment/>
      <protection/>
    </xf>
    <xf numFmtId="0" fontId="19" fillId="0" borderId="0" xfId="0" applyFont="1" applyBorder="1" applyAlignment="1">
      <alignment horizontal="left" vertical="center" wrapText="1"/>
    </xf>
    <xf numFmtId="0" fontId="21" fillId="0" borderId="11" xfId="0" applyFont="1" applyFill="1" applyBorder="1" applyAlignment="1" applyProtection="1">
      <alignment horizontal="center" vertical="center"/>
      <protection locked="0"/>
    </xf>
    <xf numFmtId="0" fontId="23" fillId="0" borderId="0" xfId="0" applyFont="1" applyBorder="1" applyAlignment="1" applyProtection="1">
      <alignment horizontal="center" vertical="center" wrapText="1"/>
      <protection/>
    </xf>
    <xf numFmtId="0" fontId="23" fillId="0" borderId="13" xfId="0" applyFont="1" applyFill="1" applyBorder="1" applyAlignment="1" applyProtection="1">
      <alignment horizontal="left"/>
      <protection/>
    </xf>
    <xf numFmtId="0" fontId="24" fillId="17" borderId="12" xfId="0" applyFont="1" applyFill="1" applyBorder="1" applyAlignment="1" applyProtection="1">
      <alignment horizontal="center" wrapText="1"/>
      <protection/>
    </xf>
    <xf numFmtId="0" fontId="26" fillId="0" borderId="0" xfId="0" applyFont="1" applyBorder="1" applyAlignment="1">
      <alignment horizontal="left" vertical="center" wrapText="1"/>
    </xf>
    <xf numFmtId="0" fontId="23" fillId="0" borderId="0" xfId="0" applyFont="1" applyFill="1" applyBorder="1" applyAlignment="1" applyProtection="1">
      <alignment horizontal="left" wrapText="1"/>
      <protection/>
    </xf>
    <xf numFmtId="0" fontId="24" fillId="0" borderId="14" xfId="0" applyFont="1" applyBorder="1" applyAlignment="1" applyProtection="1">
      <alignment horizontal="center" wrapText="1"/>
      <protection/>
    </xf>
    <xf numFmtId="0" fontId="24" fillId="0" borderId="15" xfId="0" applyFont="1" applyBorder="1" applyAlignment="1" applyProtection="1">
      <alignment horizontal="center" wrapText="1"/>
      <protection/>
    </xf>
    <xf numFmtId="0" fontId="24" fillId="0" borderId="16" xfId="0" applyFont="1" applyBorder="1" applyAlignment="1" applyProtection="1">
      <alignment horizontal="center" wrapText="1"/>
      <protection/>
    </xf>
    <xf numFmtId="0" fontId="19" fillId="0" borderId="14" xfId="0" applyFont="1" applyBorder="1" applyAlignment="1" applyProtection="1">
      <alignment horizontal="left" vertical="center" wrapText="1"/>
      <protection/>
    </xf>
    <xf numFmtId="0" fontId="19" fillId="0" borderId="15" xfId="0" applyFont="1" applyBorder="1" applyAlignment="1" applyProtection="1">
      <alignment horizontal="left" vertical="center" wrapText="1"/>
      <protection/>
    </xf>
    <xf numFmtId="0" fontId="19" fillId="0" borderId="16" xfId="0" applyFont="1" applyBorder="1" applyAlignment="1" applyProtection="1">
      <alignment horizontal="lef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42"/>
  <sheetViews>
    <sheetView tabSelected="1" zoomScale="130" zoomScaleNormal="130" zoomScaleSheetLayoutView="130" zoomScalePageLayoutView="0" workbookViewId="0" topLeftCell="A1">
      <selection activeCell="AF24" sqref="AF24"/>
    </sheetView>
  </sheetViews>
  <sheetFormatPr defaultColWidth="11.57421875" defaultRowHeight="12.75"/>
  <cols>
    <col min="1" max="1" width="31.421875" style="1" customWidth="1"/>
    <col min="2" max="2" width="12.140625" style="1" customWidth="1"/>
    <col min="3" max="3" width="8.7109375" style="1" customWidth="1"/>
    <col min="4" max="4" width="9.7109375" style="1" customWidth="1"/>
    <col min="5" max="5" width="12.57421875" style="1" customWidth="1"/>
    <col min="6" max="6" width="13.140625" style="1" customWidth="1"/>
    <col min="7" max="7" width="10.8515625" style="1" customWidth="1"/>
    <col min="8" max="30" width="11.57421875" style="1" hidden="1" customWidth="1"/>
    <col min="31" max="31" width="11.57421875" style="1" customWidth="1"/>
    <col min="32" max="16384" width="11.57421875" style="1" customWidth="1"/>
  </cols>
  <sheetData>
    <row r="2" spans="1:256" ht="25.5" customHeight="1">
      <c r="A2" s="55" t="s">
        <v>1</v>
      </c>
      <c r="B2" s="55"/>
      <c r="C2" s="55"/>
      <c r="D2" s="55"/>
      <c r="E2" s="55"/>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5" ht="18.75">
      <c r="A3" s="2" t="s">
        <v>2</v>
      </c>
      <c r="B3" s="56">
        <v>2016</v>
      </c>
      <c r="C3" s="56"/>
      <c r="D3" s="3" t="s">
        <v>3</v>
      </c>
      <c r="E3" s="3"/>
      <c r="F3" s="3"/>
      <c r="G3" s="3"/>
      <c r="H3" s="3"/>
      <c r="I3" s="3"/>
      <c r="J3" s="4"/>
      <c r="K3" s="5"/>
      <c r="L3" s="5"/>
      <c r="M3" s="5"/>
      <c r="N3" s="5"/>
      <c r="O3" s="5"/>
      <c r="P3" s="5"/>
      <c r="Q3" s="5"/>
      <c r="R3" s="5"/>
      <c r="S3" s="5"/>
      <c r="T3" s="5"/>
      <c r="U3" s="5"/>
      <c r="V3" s="5"/>
      <c r="W3" s="5"/>
      <c r="X3" s="5"/>
      <c r="Y3" s="5"/>
      <c r="Z3" s="5"/>
      <c r="AA3" s="5"/>
      <c r="AB3" s="5"/>
      <c r="AC3" s="5" t="s">
        <v>4</v>
      </c>
      <c r="AD3" s="5" t="s">
        <v>5</v>
      </c>
      <c r="AE3" s="5"/>
      <c r="AF3" s="5"/>
      <c r="AG3" s="5"/>
      <c r="AH3" s="5"/>
      <c r="AI3" s="5"/>
    </row>
    <row r="4" spans="1:35" ht="13.5" customHeight="1">
      <c r="A4" s="2"/>
      <c r="B4" s="6"/>
      <c r="C4" s="5"/>
      <c r="D4" s="5"/>
      <c r="E4" s="5"/>
      <c r="F4" s="5"/>
      <c r="G4" s="5"/>
      <c r="H4" s="5"/>
      <c r="I4" s="5"/>
      <c r="J4" s="7"/>
      <c r="K4" s="5"/>
      <c r="L4" s="5"/>
      <c r="M4" s="5"/>
      <c r="N4" s="5"/>
      <c r="O4" s="5"/>
      <c r="P4" s="5"/>
      <c r="Q4" s="5"/>
      <c r="R4" s="5"/>
      <c r="S4" s="5"/>
      <c r="T4" s="5"/>
      <c r="U4" s="5"/>
      <c r="V4" s="5"/>
      <c r="W4" s="5"/>
      <c r="X4" s="5"/>
      <c r="Y4" s="5"/>
      <c r="Z4" s="5"/>
      <c r="AA4" s="5"/>
      <c r="AB4" s="8" t="s">
        <v>6</v>
      </c>
      <c r="AC4" s="9">
        <f>IF(C$8=AC25,(AD25-B$8+1)/AD25,0)</f>
        <v>1</v>
      </c>
      <c r="AD4" s="10">
        <f>IF(C$9=AC25,B$9/AD25,0)</f>
        <v>0.967741935483871</v>
      </c>
      <c r="AE4" s="5"/>
      <c r="AF4" s="5"/>
      <c r="AG4" s="5"/>
      <c r="AH4" s="5"/>
      <c r="AI4" s="5"/>
    </row>
    <row r="5" spans="1:35" s="15" customFormat="1" ht="15.75">
      <c r="A5" s="11"/>
      <c r="B5" s="12"/>
      <c r="C5" s="12"/>
      <c r="D5" s="10"/>
      <c r="E5" s="10"/>
      <c r="F5" s="10"/>
      <c r="G5" s="10"/>
      <c r="H5" s="10"/>
      <c r="I5" s="10"/>
      <c r="J5" s="13"/>
      <c r="K5" s="10"/>
      <c r="L5" s="10"/>
      <c r="M5" s="10"/>
      <c r="N5" s="10"/>
      <c r="O5" s="10"/>
      <c r="P5" s="10"/>
      <c r="Q5" s="10"/>
      <c r="R5" s="10"/>
      <c r="S5" s="10"/>
      <c r="T5" s="10"/>
      <c r="U5" s="10"/>
      <c r="V5" s="10"/>
      <c r="W5" s="10"/>
      <c r="X5" s="10"/>
      <c r="Y5" s="10"/>
      <c r="Z5" s="10"/>
      <c r="AA5" s="10"/>
      <c r="AB5" s="14" t="s">
        <v>7</v>
      </c>
      <c r="AC5" s="9">
        <f>IF(C$8=AC26,(AD26-B$8+1)/AD26,0)</f>
        <v>0</v>
      </c>
      <c r="AD5" s="10">
        <f>IF(C$9=AC26,B$9/AD26,0)</f>
        <v>0</v>
      </c>
      <c r="AE5" s="10"/>
      <c r="AF5" s="10"/>
      <c r="AG5" s="10"/>
      <c r="AH5" s="10"/>
      <c r="AI5" s="10"/>
    </row>
    <row r="6" spans="1:35" ht="13.5" customHeight="1">
      <c r="A6" s="57" t="s">
        <v>8</v>
      </c>
      <c r="B6" s="57"/>
      <c r="C6" s="57"/>
      <c r="D6" s="57"/>
      <c r="E6" s="5"/>
      <c r="F6" s="5"/>
      <c r="G6" s="5"/>
      <c r="H6" s="5"/>
      <c r="I6" s="5"/>
      <c r="J6" s="7"/>
      <c r="K6" s="5"/>
      <c r="L6" s="5"/>
      <c r="M6" s="5"/>
      <c r="N6" s="5"/>
      <c r="O6" s="5"/>
      <c r="P6" s="5"/>
      <c r="Q6" s="5"/>
      <c r="R6" s="5"/>
      <c r="S6" s="5"/>
      <c r="T6" s="5"/>
      <c r="U6" s="5"/>
      <c r="V6" s="5"/>
      <c r="W6" s="5"/>
      <c r="X6" s="5"/>
      <c r="Y6" s="5"/>
      <c r="Z6" s="5"/>
      <c r="AA6" s="5"/>
      <c r="AB6" s="8"/>
      <c r="AC6" s="9"/>
      <c r="AD6" s="10"/>
      <c r="AE6" s="5"/>
      <c r="AF6" s="5"/>
      <c r="AG6" s="5"/>
      <c r="AH6" s="5"/>
      <c r="AI6" s="5"/>
    </row>
    <row r="7" spans="1:35" ht="13.5">
      <c r="A7" s="5"/>
      <c r="B7" s="16" t="s">
        <v>9</v>
      </c>
      <c r="C7" s="16" t="s">
        <v>10</v>
      </c>
      <c r="D7" s="16" t="s">
        <v>3</v>
      </c>
      <c r="E7" s="5"/>
      <c r="F7" s="5"/>
      <c r="G7" s="5"/>
      <c r="H7" s="5"/>
      <c r="I7" s="5"/>
      <c r="J7" s="7"/>
      <c r="K7" s="5"/>
      <c r="L7" s="5"/>
      <c r="M7" s="5"/>
      <c r="N7" s="5"/>
      <c r="O7" s="5"/>
      <c r="P7" s="5"/>
      <c r="Q7" s="5"/>
      <c r="R7" s="5"/>
      <c r="S7" s="5"/>
      <c r="T7" s="5"/>
      <c r="U7" s="5"/>
      <c r="V7" s="5"/>
      <c r="W7" s="5"/>
      <c r="X7" s="5"/>
      <c r="Y7" s="5"/>
      <c r="Z7" s="5"/>
      <c r="AA7" s="5"/>
      <c r="AB7" s="8"/>
      <c r="AC7" s="9"/>
      <c r="AD7" s="10"/>
      <c r="AE7" s="5"/>
      <c r="AF7" s="5"/>
      <c r="AG7" s="5"/>
      <c r="AH7" s="5"/>
      <c r="AI7" s="5"/>
    </row>
    <row r="8" spans="1:35" ht="12.75">
      <c r="A8" s="5" t="s">
        <v>11</v>
      </c>
      <c r="B8" s="17">
        <v>1</v>
      </c>
      <c r="C8" s="17">
        <v>1</v>
      </c>
      <c r="D8" s="18">
        <f>B3</f>
        <v>2016</v>
      </c>
      <c r="E8" s="5"/>
      <c r="F8" s="5"/>
      <c r="G8" s="5"/>
      <c r="H8" s="5"/>
      <c r="I8" s="5"/>
      <c r="J8" s="7"/>
      <c r="K8" s="5"/>
      <c r="L8" s="5"/>
      <c r="M8" s="5"/>
      <c r="N8" s="5"/>
      <c r="O8" s="5"/>
      <c r="P8" s="5"/>
      <c r="Q8" s="5"/>
      <c r="R8" s="5"/>
      <c r="S8" s="5"/>
      <c r="T8" s="5"/>
      <c r="U8" s="5"/>
      <c r="V8" s="5"/>
      <c r="W8" s="5"/>
      <c r="X8" s="5"/>
      <c r="Y8" s="5"/>
      <c r="Z8" s="5"/>
      <c r="AA8" s="5"/>
      <c r="AB8" s="8"/>
      <c r="AC8" s="9"/>
      <c r="AD8" s="10"/>
      <c r="AE8" s="5"/>
      <c r="AF8" s="5"/>
      <c r="AG8" s="5"/>
      <c r="AH8" s="5"/>
      <c r="AI8" s="5"/>
    </row>
    <row r="9" spans="1:35" ht="12.75">
      <c r="A9" s="5" t="s">
        <v>12</v>
      </c>
      <c r="B9" s="17">
        <v>30</v>
      </c>
      <c r="C9" s="17">
        <v>1</v>
      </c>
      <c r="D9" s="18">
        <f>B3</f>
        <v>2016</v>
      </c>
      <c r="E9" s="5"/>
      <c r="F9" s="5"/>
      <c r="G9" s="5"/>
      <c r="H9" s="5"/>
      <c r="I9" s="5"/>
      <c r="J9" s="5"/>
      <c r="K9" s="5"/>
      <c r="L9" s="5"/>
      <c r="M9" s="5"/>
      <c r="N9" s="5"/>
      <c r="O9" s="5"/>
      <c r="P9" s="5"/>
      <c r="Q9" s="5"/>
      <c r="R9" s="5"/>
      <c r="S9" s="5"/>
      <c r="T9" s="5"/>
      <c r="U9" s="5"/>
      <c r="V9" s="5" t="s">
        <v>13</v>
      </c>
      <c r="W9" s="5"/>
      <c r="X9" s="5"/>
      <c r="Y9" s="5"/>
      <c r="Z9" s="5"/>
      <c r="AA9" s="5"/>
      <c r="AB9" s="8" t="s">
        <v>14</v>
      </c>
      <c r="AC9" s="9">
        <f>IF(C$8=AC27,(AD27-B$8+1)/AD27,0)</f>
        <v>0</v>
      </c>
      <c r="AD9" s="10">
        <f>IF(C$9=AC27,B$9/AD27,0)</f>
        <v>0</v>
      </c>
      <c r="AE9" s="5"/>
      <c r="AF9" s="5"/>
      <c r="AG9" s="5"/>
      <c r="AH9" s="5"/>
      <c r="AI9" s="5"/>
    </row>
    <row r="10" spans="1:35" s="15" customFormat="1" ht="12.75">
      <c r="A10" s="10"/>
      <c r="B10" s="19"/>
      <c r="C10" s="19"/>
      <c r="D10" s="20"/>
      <c r="E10" s="10"/>
      <c r="F10" s="10"/>
      <c r="G10" s="10"/>
      <c r="H10" s="10"/>
      <c r="I10" s="10"/>
      <c r="J10" s="10"/>
      <c r="K10" s="10"/>
      <c r="L10" s="10"/>
      <c r="M10" s="10"/>
      <c r="N10" s="10"/>
      <c r="O10" s="10"/>
      <c r="P10" s="10"/>
      <c r="Q10" s="10"/>
      <c r="R10" s="10"/>
      <c r="S10" s="10"/>
      <c r="T10" s="10"/>
      <c r="U10" s="10"/>
      <c r="V10" s="10"/>
      <c r="W10" s="10"/>
      <c r="X10" s="10"/>
      <c r="Y10" s="10"/>
      <c r="Z10" s="10"/>
      <c r="AA10" s="10"/>
      <c r="AB10" s="14"/>
      <c r="AC10" s="9"/>
      <c r="AD10" s="10"/>
      <c r="AE10" s="10"/>
      <c r="AF10" s="10"/>
      <c r="AG10" s="10"/>
      <c r="AH10" s="10"/>
      <c r="AI10" s="10"/>
    </row>
    <row r="11" spans="1:35" s="15" customFormat="1" ht="12.75">
      <c r="A11" s="58" t="s">
        <v>15</v>
      </c>
      <c r="B11" s="58"/>
      <c r="C11" s="58"/>
      <c r="D11" s="58"/>
      <c r="E11" s="10"/>
      <c r="F11" s="10"/>
      <c r="G11" s="10"/>
      <c r="H11" s="10"/>
      <c r="I11" s="10"/>
      <c r="J11" s="10"/>
      <c r="K11" s="10"/>
      <c r="L11" s="10"/>
      <c r="M11" s="10"/>
      <c r="N11" s="10"/>
      <c r="O11" s="10"/>
      <c r="P11" s="10"/>
      <c r="Q11" s="10"/>
      <c r="R11" s="10"/>
      <c r="S11" s="10"/>
      <c r="T11" s="10"/>
      <c r="U11" s="10"/>
      <c r="V11" s="10"/>
      <c r="W11" s="10"/>
      <c r="X11" s="10"/>
      <c r="Y11" s="10"/>
      <c r="Z11" s="10"/>
      <c r="AA11" s="10"/>
      <c r="AB11" s="14"/>
      <c r="AC11" s="9"/>
      <c r="AD11" s="10"/>
      <c r="AE11" s="10"/>
      <c r="AF11" s="10"/>
      <c r="AG11" s="10"/>
      <c r="AH11" s="10"/>
      <c r="AI11" s="10"/>
    </row>
    <row r="12" spans="1:35" ht="38.25" customHeight="1">
      <c r="A12" s="62" t="s">
        <v>16</v>
      </c>
      <c r="B12" s="63"/>
      <c r="C12" s="63"/>
      <c r="D12" s="64"/>
      <c r="E12" s="21" t="s">
        <v>17</v>
      </c>
      <c r="F12" s="22"/>
      <c r="G12" s="23"/>
      <c r="H12" s="24" t="s">
        <v>0</v>
      </c>
      <c r="I12" s="25" t="s">
        <v>18</v>
      </c>
      <c r="J12" s="59" t="s">
        <v>17</v>
      </c>
      <c r="K12" s="59"/>
      <c r="L12" s="59"/>
      <c r="M12" s="59"/>
      <c r="N12" s="59"/>
      <c r="O12" s="5"/>
      <c r="P12" s="26">
        <v>2010</v>
      </c>
      <c r="Q12" s="27">
        <v>2011</v>
      </c>
      <c r="R12" s="27">
        <v>2013</v>
      </c>
      <c r="S12" s="27">
        <v>2014</v>
      </c>
      <c r="T12" s="27">
        <v>2016</v>
      </c>
      <c r="U12" s="27">
        <v>2012</v>
      </c>
      <c r="V12" s="28" t="s">
        <v>19</v>
      </c>
      <c r="W12" s="28" t="s">
        <v>20</v>
      </c>
      <c r="X12" s="28" t="s">
        <v>21</v>
      </c>
      <c r="Y12" s="28" t="s">
        <v>20</v>
      </c>
      <c r="Z12" s="28" t="s">
        <v>22</v>
      </c>
      <c r="AA12" s="5"/>
      <c r="AB12" s="8" t="s">
        <v>23</v>
      </c>
      <c r="AC12" s="9">
        <f aca="true" t="shared" si="0" ref="AC12:AC17">IF(C$8=AC28,(AD28-B$8+1)/AD28,0)</f>
        <v>0</v>
      </c>
      <c r="AD12" s="10">
        <f aca="true" t="shared" si="1" ref="AD12:AD17">IF(C$9=AC28,B$9/AD28,0)</f>
        <v>0</v>
      </c>
      <c r="AE12" s="5"/>
      <c r="AF12" s="5"/>
      <c r="AG12" s="5"/>
      <c r="AH12" s="5"/>
      <c r="AI12" s="5"/>
    </row>
    <row r="13" spans="1:35" ht="21.75" customHeight="1">
      <c r="A13" s="65" t="s">
        <v>24</v>
      </c>
      <c r="B13" s="66"/>
      <c r="C13" s="66"/>
      <c r="D13" s="67"/>
      <c r="E13" s="29">
        <f>IF($B$3&gt;2016,"нет данных",J13+K13+N13+M13+L13)</f>
        <v>1561.0064516129032</v>
      </c>
      <c r="F13" s="30"/>
      <c r="G13" s="31"/>
      <c r="H13" s="32">
        <f>IF(ROUND(E13,0)&gt;E13,ROUND(E13,0)-1,ROUND(E13,0))</f>
        <v>1561</v>
      </c>
      <c r="I13" s="33">
        <f>IF(ROUND(E13,0)&gt;E13,(E13-(ROUND(E13,0)-1))*100,(E13-ROUND(E13,0))*100)</f>
        <v>0.6451612903219939</v>
      </c>
      <c r="J13" s="34">
        <f>IF($B$3=2010,P13,0)</f>
        <v>0</v>
      </c>
      <c r="K13" s="35">
        <f>IF($B$3=2011,Q13,0)</f>
        <v>0</v>
      </c>
      <c r="L13" s="35">
        <f>IF($B$3=2016,T13,0)</f>
        <v>1561.0064516129032</v>
      </c>
      <c r="M13" s="35">
        <f>IF($B$3=2014,S13,0)</f>
        <v>0</v>
      </c>
      <c r="N13" s="35">
        <f>IF($B$3=2013,R13,0)</f>
        <v>0</v>
      </c>
      <c r="O13" s="5"/>
      <c r="P13" s="36" t="e">
        <f>IF(#REF!&lt;1967,0.2*4330*AA13,0.14*4330*AA13)</f>
        <v>#REF!</v>
      </c>
      <c r="Q13" s="36" t="e">
        <f>IF(#REF!&lt;1967,0.26*4330*AA13,0.2*4330*AA13)</f>
        <v>#REF!</v>
      </c>
      <c r="R13" s="36" t="e">
        <f>IF(#REF!&lt;1967,0.26*5205*AA13*2,0.2*5205*AA13*2)</f>
        <v>#REF!</v>
      </c>
      <c r="S13" s="36">
        <f>0.26*5554*AA13</f>
        <v>1397.458064516129</v>
      </c>
      <c r="T13" s="36">
        <f>0.26*6204*AA13</f>
        <v>1561.0064516129032</v>
      </c>
      <c r="U13" s="36" t="e">
        <f>IF(#REF!&lt;1967,0.26*4611*AA13,0.2*4611*AA13)</f>
        <v>#REF!</v>
      </c>
      <c r="V13" s="36">
        <f>IF(D$8=B$3,12-C$8,0)</f>
        <v>11</v>
      </c>
      <c r="W13" s="36">
        <f>AC$24</f>
        <v>1</v>
      </c>
      <c r="X13" s="36">
        <f>IF(D$9=B$3,12-C$9+1,0)</f>
        <v>12</v>
      </c>
      <c r="Y13" s="37">
        <f>AD$24</f>
        <v>0.967741935483871</v>
      </c>
      <c r="Z13" s="5">
        <f>IF(D$8&gt;B$3,0,V13-X13)</f>
        <v>-1</v>
      </c>
      <c r="AA13" s="38">
        <f>IF(D$8&lt;=B$3,Z13+W13+Y13,0)</f>
        <v>0.967741935483871</v>
      </c>
      <c r="AB13" s="8" t="s">
        <v>25</v>
      </c>
      <c r="AC13" s="9">
        <f t="shared" si="0"/>
        <v>0</v>
      </c>
      <c r="AD13" s="10">
        <f t="shared" si="1"/>
        <v>0</v>
      </c>
      <c r="AE13" s="5"/>
      <c r="AF13" s="5"/>
      <c r="AG13" s="5"/>
      <c r="AH13" s="5"/>
      <c r="AI13" s="5"/>
    </row>
    <row r="14" spans="1:35" ht="21.75" customHeight="1">
      <c r="A14" s="65" t="s">
        <v>26</v>
      </c>
      <c r="B14" s="66"/>
      <c r="C14" s="66"/>
      <c r="D14" s="67"/>
      <c r="E14" s="29">
        <f>IF($B$3&gt;2016,"нет данных",J14+K14+N14+M14+L14)</f>
        <v>306.1974193548387</v>
      </c>
      <c r="F14" s="30"/>
      <c r="G14" s="31"/>
      <c r="H14" s="32">
        <f>IF(ROUND(E14,0)&gt;E14,ROUND(E14,0)-1,ROUND(E14,0))</f>
        <v>306</v>
      </c>
      <c r="I14" s="33">
        <f>IF(ROUND(E14,0)&gt;E14,(E14-(ROUND(E14,0)-1))*100,(E14-ROUND(E14,0))*100)</f>
        <v>19.741935483870066</v>
      </c>
      <c r="J14" s="34">
        <f>IF($B$3=2010,P14,0)</f>
        <v>0</v>
      </c>
      <c r="K14" s="35">
        <f>IF($B$3=2011,Q14,0)</f>
        <v>0</v>
      </c>
      <c r="L14" s="35">
        <f>IF($B$3=2016,T14,0)</f>
        <v>306.1974193548387</v>
      </c>
      <c r="M14" s="35">
        <f>IF($B$3=2014,S14,0)</f>
        <v>0</v>
      </c>
      <c r="N14" s="35">
        <f>IF($B$3=2013,R14,0)</f>
        <v>0</v>
      </c>
      <c r="O14" s="5"/>
      <c r="P14" s="36">
        <f>0.011*4330*AA14</f>
        <v>46.093548387096774</v>
      </c>
      <c r="Q14" s="36">
        <f>0.031*4330*AA14</f>
        <v>129.9</v>
      </c>
      <c r="R14" s="36">
        <f>0.051*5205*AA14</f>
        <v>256.89193548387095</v>
      </c>
      <c r="S14" s="36">
        <f>0.051*5554*AA14</f>
        <v>274.11677419354834</v>
      </c>
      <c r="T14" s="36">
        <f>0.051*6204*AA14</f>
        <v>306.1974193548387</v>
      </c>
      <c r="U14" s="36">
        <f>0.051*4611*AA14</f>
        <v>227.57516129032263</v>
      </c>
      <c r="V14" s="36">
        <f>IF(D$8=B$3,12-C$8,0)</f>
        <v>11</v>
      </c>
      <c r="W14" s="36">
        <f>AC$24</f>
        <v>1</v>
      </c>
      <c r="X14" s="36">
        <f>IF(D$9=B$3,12-C$9+1,0)</f>
        <v>12</v>
      </c>
      <c r="Y14" s="37">
        <f>AD$24</f>
        <v>0.967741935483871</v>
      </c>
      <c r="Z14" s="5">
        <f>IF(D$8&gt;B$3,0,V14-X14)</f>
        <v>-1</v>
      </c>
      <c r="AA14" s="38">
        <f>IF(D$8&lt;=B$3,Z14+W14+Y14,0)</f>
        <v>0.967741935483871</v>
      </c>
      <c r="AB14" s="8" t="s">
        <v>27</v>
      </c>
      <c r="AC14" s="9">
        <f t="shared" si="0"/>
        <v>0</v>
      </c>
      <c r="AD14" s="10">
        <f t="shared" si="1"/>
        <v>0</v>
      </c>
      <c r="AE14" s="5"/>
      <c r="AF14" s="5"/>
      <c r="AG14" s="5"/>
      <c r="AH14" s="5"/>
      <c r="AI14" s="5"/>
    </row>
    <row r="15" spans="1:35" ht="21.75" customHeight="1">
      <c r="A15" s="39"/>
      <c r="B15" s="30"/>
      <c r="C15" s="30"/>
      <c r="D15" s="30"/>
      <c r="E15" s="40"/>
      <c r="F15" s="30"/>
      <c r="G15" s="31"/>
      <c r="H15" s="41"/>
      <c r="I15" s="31"/>
      <c r="J15" s="42"/>
      <c r="K15" s="35"/>
      <c r="L15" s="35"/>
      <c r="M15" s="35"/>
      <c r="N15" s="35"/>
      <c r="O15" s="5"/>
      <c r="P15" s="37"/>
      <c r="Q15" s="37"/>
      <c r="R15" s="37"/>
      <c r="S15" s="37"/>
      <c r="T15" s="37"/>
      <c r="U15" s="37"/>
      <c r="V15" s="37"/>
      <c r="W15" s="37"/>
      <c r="X15" s="37"/>
      <c r="Y15" s="37"/>
      <c r="Z15" s="5"/>
      <c r="AA15" s="38"/>
      <c r="AB15" s="8" t="s">
        <v>28</v>
      </c>
      <c r="AC15" s="9">
        <f t="shared" si="0"/>
        <v>0</v>
      </c>
      <c r="AD15" s="10">
        <f t="shared" si="1"/>
        <v>0</v>
      </c>
      <c r="AE15" s="5"/>
      <c r="AF15" s="5"/>
      <c r="AG15" s="5"/>
      <c r="AH15" s="5"/>
      <c r="AI15" s="5"/>
    </row>
    <row r="16" spans="1:35" ht="28.5" customHeight="1">
      <c r="A16" s="61" t="s">
        <v>29</v>
      </c>
      <c r="B16" s="61"/>
      <c r="C16" s="61"/>
      <c r="D16" s="61"/>
      <c r="E16" s="61"/>
      <c r="F16" s="5"/>
      <c r="G16" s="44"/>
      <c r="H16" s="44"/>
      <c r="I16" s="44"/>
      <c r="J16" s="45"/>
      <c r="K16" s="5"/>
      <c r="L16" s="5"/>
      <c r="M16" s="5"/>
      <c r="N16" s="5"/>
      <c r="O16" s="5"/>
      <c r="P16" s="5"/>
      <c r="Q16" s="5"/>
      <c r="R16" s="5"/>
      <c r="S16" s="5"/>
      <c r="T16" s="5"/>
      <c r="U16" s="5"/>
      <c r="V16" s="5"/>
      <c r="W16" s="5"/>
      <c r="X16" s="5"/>
      <c r="Y16" s="5"/>
      <c r="Z16" s="5"/>
      <c r="AA16" s="5"/>
      <c r="AB16" s="8" t="s">
        <v>30</v>
      </c>
      <c r="AC16" s="9">
        <f t="shared" si="0"/>
        <v>0</v>
      </c>
      <c r="AD16" s="10">
        <f t="shared" si="1"/>
        <v>0</v>
      </c>
      <c r="AE16" s="5"/>
      <c r="AF16" s="5"/>
      <c r="AG16" s="5"/>
      <c r="AH16" s="5"/>
      <c r="AI16" s="5"/>
    </row>
    <row r="17" spans="1:35" ht="12.75" customHeight="1">
      <c r="A17" s="43"/>
      <c r="B17" s="43"/>
      <c r="C17" s="43"/>
      <c r="D17" s="43"/>
      <c r="E17" s="43"/>
      <c r="F17" s="5"/>
      <c r="G17" s="44"/>
      <c r="H17" s="44"/>
      <c r="I17" s="44"/>
      <c r="J17" s="45"/>
      <c r="K17" s="5"/>
      <c r="L17" s="5"/>
      <c r="M17" s="5"/>
      <c r="N17" s="5"/>
      <c r="O17" s="5"/>
      <c r="P17" s="5"/>
      <c r="Q17" s="5"/>
      <c r="R17" s="5"/>
      <c r="S17" s="5"/>
      <c r="T17" s="5"/>
      <c r="U17" s="5"/>
      <c r="V17" s="5"/>
      <c r="W17" s="5"/>
      <c r="X17" s="5"/>
      <c r="Y17" s="5"/>
      <c r="Z17" s="5"/>
      <c r="AA17" s="5"/>
      <c r="AB17" s="8" t="s">
        <v>31</v>
      </c>
      <c r="AC17" s="9">
        <f t="shared" si="0"/>
        <v>0</v>
      </c>
      <c r="AD17" s="10">
        <f t="shared" si="1"/>
        <v>0</v>
      </c>
      <c r="AE17" s="5"/>
      <c r="AF17" s="5"/>
      <c r="AG17" s="5"/>
      <c r="AH17" s="5"/>
      <c r="AI17" s="5"/>
    </row>
    <row r="18" spans="1:35" ht="12.75">
      <c r="A18" s="5" t="s">
        <v>32</v>
      </c>
      <c r="B18" s="46">
        <v>300001</v>
      </c>
      <c r="C18" s="47" t="s">
        <v>0</v>
      </c>
      <c r="D18"/>
      <c r="E18"/>
      <c r="F18" s="48"/>
      <c r="G18" s="49"/>
      <c r="H18" s="49"/>
      <c r="I18" s="49"/>
      <c r="J18" s="45"/>
      <c r="K18" s="5"/>
      <c r="L18" s="5"/>
      <c r="M18" s="5"/>
      <c r="N18" s="5"/>
      <c r="O18" s="5"/>
      <c r="P18" s="5"/>
      <c r="Q18" s="5"/>
      <c r="R18" s="5"/>
      <c r="S18" s="5"/>
      <c r="T18" s="5"/>
      <c r="U18" s="5"/>
      <c r="V18" s="5"/>
      <c r="W18" s="5"/>
      <c r="X18" s="5"/>
      <c r="Y18" s="5"/>
      <c r="Z18" s="5"/>
      <c r="AA18" s="5"/>
      <c r="AB18" s="8"/>
      <c r="AC18" s="9"/>
      <c r="AD18" s="10"/>
      <c r="AE18" s="5"/>
      <c r="AF18" s="5"/>
      <c r="AG18" s="5"/>
      <c r="AH18" s="5"/>
      <c r="AI18" s="5"/>
    </row>
    <row r="19" spans="1:35" ht="12.75">
      <c r="A19" s="5"/>
      <c r="B19" s="50"/>
      <c r="C19"/>
      <c r="D19"/>
      <c r="E19"/>
      <c r="F19" s="48"/>
      <c r="G19" s="49"/>
      <c r="H19" s="49"/>
      <c r="I19" s="49"/>
      <c r="J19" s="45"/>
      <c r="K19" s="5"/>
      <c r="L19" s="5"/>
      <c r="M19" s="5"/>
      <c r="N19" s="5"/>
      <c r="O19" s="5"/>
      <c r="P19" s="5"/>
      <c r="Q19" s="5"/>
      <c r="R19" s="5"/>
      <c r="S19" s="5"/>
      <c r="T19" s="5"/>
      <c r="U19" s="5"/>
      <c r="V19" s="5"/>
      <c r="W19" s="5"/>
      <c r="X19" s="5"/>
      <c r="Y19" s="5"/>
      <c r="Z19" s="5"/>
      <c r="AA19" s="5"/>
      <c r="AB19" s="8" t="s">
        <v>33</v>
      </c>
      <c r="AC19" s="9">
        <f>IF(C$8=AC34,(AD34-B$8+1)/AD34,0)</f>
        <v>0</v>
      </c>
      <c r="AD19" s="10">
        <f>IF(C$9=AC34,B$9/AD34,0)</f>
        <v>0</v>
      </c>
      <c r="AE19" s="5"/>
      <c r="AF19" s="5"/>
      <c r="AG19" s="5"/>
      <c r="AH19" s="5"/>
      <c r="AI19" s="5"/>
    </row>
    <row r="20" spans="1:35" ht="36.75" customHeight="1">
      <c r="A20" s="62" t="s">
        <v>16</v>
      </c>
      <c r="B20" s="63"/>
      <c r="C20" s="63"/>
      <c r="D20" s="64"/>
      <c r="E20" s="21" t="s">
        <v>17</v>
      </c>
      <c r="F20" s="48"/>
      <c r="G20" s="49"/>
      <c r="H20" s="49"/>
      <c r="I20" s="49"/>
      <c r="J20" s="45"/>
      <c r="K20" s="5"/>
      <c r="L20" s="5"/>
      <c r="M20" s="5"/>
      <c r="N20" s="5"/>
      <c r="O20" s="5"/>
      <c r="P20" s="5"/>
      <c r="Q20" s="5"/>
      <c r="R20" s="5"/>
      <c r="S20" s="5"/>
      <c r="T20" s="5"/>
      <c r="U20" s="5"/>
      <c r="V20" s="5"/>
      <c r="W20" s="5"/>
      <c r="X20" s="5"/>
      <c r="Y20" s="5"/>
      <c r="Z20" s="5"/>
      <c r="AA20" s="5"/>
      <c r="AB20" s="8"/>
      <c r="AC20" s="9"/>
      <c r="AD20" s="10"/>
      <c r="AE20" s="5"/>
      <c r="AF20" s="5"/>
      <c r="AG20" s="5"/>
      <c r="AH20" s="5"/>
      <c r="AI20" s="5"/>
    </row>
    <row r="21" spans="1:35" ht="34.5" customHeight="1">
      <c r="A21" s="65" t="s">
        <v>24</v>
      </c>
      <c r="B21" s="66"/>
      <c r="C21" s="66"/>
      <c r="D21" s="67"/>
      <c r="E21" s="29">
        <f>IF(S21="ЛОЖЬ","нет данных",M21)</f>
        <v>0.01</v>
      </c>
      <c r="F21" s="51"/>
      <c r="G21" s="51"/>
      <c r="H21" s="32">
        <f>IF(ROUND(E21,0)&gt;E21,ROUND(E21,0)-1,ROUND(E21,0))</f>
        <v>0</v>
      </c>
      <c r="I21" s="33">
        <f>IF(ROUND(E21,0)&gt;E21,(E21-(ROUND(E21,0)-1))*100,(E21-ROUND(E21,0))*100)</f>
        <v>1</v>
      </c>
      <c r="J21" s="45"/>
      <c r="K21" s="5"/>
      <c r="L21" s="5"/>
      <c r="M21" s="52">
        <f>IF(L13+S21&gt;154851.84,(154851.84-L13),IF(L13+S21&lt;154851.84,S21))</f>
        <v>0.01</v>
      </c>
      <c r="N21" s="5"/>
      <c r="O21" s="5"/>
      <c r="P21" s="5"/>
      <c r="Q21" s="5"/>
      <c r="R21" s="5"/>
      <c r="S21" s="52">
        <f>IF(B18-AA21&gt;0,(B18-AA21)*0.01,IF(B18-AA21&lt;=0,"0"))</f>
        <v>0.01</v>
      </c>
      <c r="T21" s="52"/>
      <c r="U21" s="5"/>
      <c r="V21" s="5"/>
      <c r="W21" s="5"/>
      <c r="X21" s="5"/>
      <c r="Y21" s="5"/>
      <c r="Z21" s="5"/>
      <c r="AA21" s="53">
        <v>300000</v>
      </c>
      <c r="AB21" s="8"/>
      <c r="AC21" s="9"/>
      <c r="AD21" s="10"/>
      <c r="AE21" s="5"/>
      <c r="AF21" s="5"/>
      <c r="AG21" s="5"/>
      <c r="AH21" s="5"/>
      <c r="AI21" s="5"/>
    </row>
    <row r="22" spans="1:35" s="15" customFormat="1" ht="23.25" customHeight="1">
      <c r="A22" s="5"/>
      <c r="B22" s="50"/>
      <c r="C22"/>
      <c r="D22"/>
      <c r="E22"/>
      <c r="F22" s="51"/>
      <c r="G22" s="51"/>
      <c r="H22" s="51"/>
      <c r="I22" s="51"/>
      <c r="J22" s="45"/>
      <c r="K22" s="10"/>
      <c r="L22" s="10"/>
      <c r="M22" s="10"/>
      <c r="N22" s="10"/>
      <c r="O22" s="10"/>
      <c r="P22" s="10"/>
      <c r="Q22" s="10"/>
      <c r="R22" s="10"/>
      <c r="S22" s="10"/>
      <c r="T22" s="10"/>
      <c r="U22" s="10"/>
      <c r="V22" s="10"/>
      <c r="W22" s="10"/>
      <c r="X22" s="10"/>
      <c r="Y22" s="10"/>
      <c r="Z22" s="10"/>
      <c r="AA22" s="10"/>
      <c r="AB22" s="8" t="s">
        <v>34</v>
      </c>
      <c r="AC22" s="9">
        <f>IF(C$8=AC35,(AD35-B$8+1)/AD35,0)</f>
        <v>0</v>
      </c>
      <c r="AD22" s="10">
        <f>IF(C$9=AC35,B$9/AD35,0)</f>
        <v>0</v>
      </c>
      <c r="AE22" s="10"/>
      <c r="AF22" s="10"/>
      <c r="AG22" s="10"/>
      <c r="AH22" s="10"/>
      <c r="AI22" s="10"/>
    </row>
    <row r="23" spans="1:35" ht="39.75" customHeight="1">
      <c r="A23" s="60" t="s">
        <v>35</v>
      </c>
      <c r="B23" s="60"/>
      <c r="C23" s="60"/>
      <c r="D23" s="60"/>
      <c r="E23" s="60"/>
      <c r="F23" s="5"/>
      <c r="G23" s="5"/>
      <c r="H23" s="5"/>
      <c r="I23" s="5"/>
      <c r="J23" s="5"/>
      <c r="K23" s="5"/>
      <c r="L23" s="5"/>
      <c r="M23" s="5"/>
      <c r="N23" s="5"/>
      <c r="O23" s="5"/>
      <c r="P23" s="5"/>
      <c r="Q23" s="5"/>
      <c r="R23" s="5"/>
      <c r="S23" s="5"/>
      <c r="T23" s="5"/>
      <c r="U23" s="5"/>
      <c r="V23" s="5"/>
      <c r="W23" s="5"/>
      <c r="X23" s="5"/>
      <c r="Y23" s="5"/>
      <c r="Z23" s="5"/>
      <c r="AA23" s="5"/>
      <c r="AB23" s="8" t="s">
        <v>36</v>
      </c>
      <c r="AC23" s="9">
        <f>IF(C$8=AC36,(AD36-B$8+1)/AD36,0)</f>
        <v>0</v>
      </c>
      <c r="AD23" s="10">
        <f>IF(C$9=AC36,B$9/AD36,0)</f>
        <v>0</v>
      </c>
      <c r="AE23" s="5"/>
      <c r="AF23" s="5"/>
      <c r="AG23" s="5"/>
      <c r="AH23" s="5"/>
      <c r="AI23" s="5"/>
    </row>
    <row r="24" spans="1:35" ht="45" customHeight="1">
      <c r="A24" s="60" t="s">
        <v>37</v>
      </c>
      <c r="B24" s="60"/>
      <c r="C24" s="60"/>
      <c r="D24" s="60"/>
      <c r="E24" s="60"/>
      <c r="F24" s="5"/>
      <c r="G24" s="5"/>
      <c r="H24" s="5"/>
      <c r="I24" s="5"/>
      <c r="J24" s="5"/>
      <c r="K24" s="5"/>
      <c r="L24" s="5"/>
      <c r="M24" s="5"/>
      <c r="N24" s="5"/>
      <c r="O24" s="5"/>
      <c r="P24" s="5"/>
      <c r="Q24" s="5"/>
      <c r="R24" s="5"/>
      <c r="S24" s="5"/>
      <c r="T24" s="5"/>
      <c r="U24" s="5"/>
      <c r="V24" s="5"/>
      <c r="W24" s="5"/>
      <c r="X24" s="5"/>
      <c r="Y24" s="5"/>
      <c r="Z24" s="5"/>
      <c r="AA24" s="5"/>
      <c r="AB24" s="5"/>
      <c r="AC24" s="54">
        <f>SUM(AC4:AC23)</f>
        <v>1</v>
      </c>
      <c r="AD24" s="54">
        <f>SUM(AD4:AD23)</f>
        <v>0.967741935483871</v>
      </c>
      <c r="AE24" s="5"/>
      <c r="AF24" s="5"/>
      <c r="AG24" s="5"/>
      <c r="AH24" s="5"/>
      <c r="AI24" s="5"/>
    </row>
    <row r="25" spans="1:35" ht="12.75">
      <c r="A25"/>
      <c r="B25"/>
      <c r="C25"/>
      <c r="D25"/>
      <c r="E25"/>
      <c r="F25" s="5"/>
      <c r="G25" s="5"/>
      <c r="H25" s="5"/>
      <c r="I25" s="5"/>
      <c r="J25" s="5"/>
      <c r="K25" s="5"/>
      <c r="L25" s="5"/>
      <c r="M25" s="5"/>
      <c r="N25" s="5"/>
      <c r="O25" s="5"/>
      <c r="P25" s="5"/>
      <c r="Q25" s="5"/>
      <c r="R25" s="5"/>
      <c r="S25" s="5"/>
      <c r="T25" s="5"/>
      <c r="U25" s="5"/>
      <c r="V25" s="5"/>
      <c r="W25" s="5"/>
      <c r="X25" s="5"/>
      <c r="Y25" s="5"/>
      <c r="Z25" s="5"/>
      <c r="AA25" s="5"/>
      <c r="AB25" s="5"/>
      <c r="AC25" s="5">
        <v>1</v>
      </c>
      <c r="AD25" s="5">
        <v>31</v>
      </c>
      <c r="AE25" s="5"/>
      <c r="AF25" s="5"/>
      <c r="AG25" s="5"/>
      <c r="AH25" s="5"/>
      <c r="AI25" s="5"/>
    </row>
    <row r="26" spans="1:35"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v>2</v>
      </c>
      <c r="AD26" s="5">
        <f>IF(B3=2016,29,28)</f>
        <v>29</v>
      </c>
      <c r="AE26" s="5"/>
      <c r="AF26" s="5"/>
      <c r="AG26" s="5"/>
      <c r="AH26" s="5"/>
      <c r="AI26" s="5"/>
    </row>
    <row r="27" spans="1:35" ht="12.75">
      <c r="A27"/>
      <c r="B27"/>
      <c r="C27"/>
      <c r="D27" s="5"/>
      <c r="E27" s="5"/>
      <c r="F27" s="5"/>
      <c r="G27" s="5"/>
      <c r="H27" s="5"/>
      <c r="I27" s="5"/>
      <c r="J27" s="5"/>
      <c r="K27" s="5"/>
      <c r="L27" s="5"/>
      <c r="M27" s="5"/>
      <c r="N27" s="5"/>
      <c r="O27" s="5"/>
      <c r="P27" s="5"/>
      <c r="Q27" s="5"/>
      <c r="R27" s="5"/>
      <c r="S27" s="5"/>
      <c r="T27" s="5"/>
      <c r="U27" s="5"/>
      <c r="V27" s="5"/>
      <c r="W27" s="5"/>
      <c r="X27" s="5"/>
      <c r="Y27" s="5"/>
      <c r="Z27" s="5"/>
      <c r="AA27" s="5"/>
      <c r="AB27" s="5"/>
      <c r="AC27" s="5">
        <v>3</v>
      </c>
      <c r="AD27" s="5">
        <v>31</v>
      </c>
      <c r="AE27" s="5"/>
      <c r="AF27" s="5"/>
      <c r="AG27" s="5"/>
      <c r="AH27" s="5"/>
      <c r="AI27" s="5"/>
    </row>
    <row r="28" spans="1:35" ht="12.75">
      <c r="A28"/>
      <c r="B28"/>
      <c r="C28"/>
      <c r="D28" s="5"/>
      <c r="E28" s="5"/>
      <c r="F28" s="5"/>
      <c r="G28" s="5"/>
      <c r="H28" s="5"/>
      <c r="I28" s="5"/>
      <c r="J28" s="5"/>
      <c r="K28" s="5"/>
      <c r="L28" s="5"/>
      <c r="M28" s="5"/>
      <c r="N28" s="5"/>
      <c r="O28" s="5"/>
      <c r="P28" s="5"/>
      <c r="Q28" s="5"/>
      <c r="R28" s="5"/>
      <c r="S28" s="5"/>
      <c r="T28" s="5"/>
      <c r="U28" s="5"/>
      <c r="V28" s="5"/>
      <c r="W28" s="5"/>
      <c r="X28" s="5"/>
      <c r="Y28" s="5"/>
      <c r="Z28" s="5"/>
      <c r="AA28" s="5"/>
      <c r="AB28" s="5"/>
      <c r="AC28" s="5">
        <v>4</v>
      </c>
      <c r="AD28" s="5">
        <v>30</v>
      </c>
      <c r="AE28" s="5"/>
      <c r="AF28" s="5"/>
      <c r="AG28" s="5"/>
      <c r="AH28" s="5"/>
      <c r="AI28" s="5"/>
    </row>
    <row r="29" spans="1:35"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v>5</v>
      </c>
      <c r="AD29" s="5">
        <v>31</v>
      </c>
      <c r="AE29" s="5"/>
      <c r="AF29" s="5"/>
      <c r="AG29" s="5"/>
      <c r="AH29" s="5"/>
      <c r="AI29" s="5"/>
    </row>
    <row r="30" spans="1:35"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v>6</v>
      </c>
      <c r="AD30" s="5">
        <v>30</v>
      </c>
      <c r="AE30" s="5"/>
      <c r="AF30" s="5"/>
      <c r="AG30" s="5"/>
      <c r="AH30" s="5"/>
      <c r="AI30" s="5"/>
    </row>
    <row r="31" spans="1:35"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v>7</v>
      </c>
      <c r="AD31" s="5">
        <v>31</v>
      </c>
      <c r="AE31" s="5"/>
      <c r="AF31" s="5"/>
      <c r="AG31" s="5"/>
      <c r="AH31" s="5"/>
      <c r="AI31" s="5"/>
    </row>
    <row r="32" spans="1:35"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v>8</v>
      </c>
      <c r="AD32" s="5">
        <v>31</v>
      </c>
      <c r="AE32" s="5"/>
      <c r="AF32" s="5"/>
      <c r="AG32" s="5"/>
      <c r="AH32" s="5"/>
      <c r="AI32" s="5"/>
    </row>
    <row r="33" spans="1:35"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v>9</v>
      </c>
      <c r="AD33" s="10">
        <v>30</v>
      </c>
      <c r="AE33" s="5"/>
      <c r="AF33" s="5"/>
      <c r="AG33" s="5"/>
      <c r="AH33" s="5"/>
      <c r="AI33" s="5"/>
    </row>
    <row r="34" spans="1:35"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v>10</v>
      </c>
      <c r="AD34" s="5">
        <v>31</v>
      </c>
      <c r="AE34" s="5"/>
      <c r="AF34" s="5"/>
      <c r="AG34" s="5"/>
      <c r="AH34" s="5"/>
      <c r="AI34" s="5"/>
    </row>
    <row r="35" spans="1:35" ht="12.7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v>11</v>
      </c>
      <c r="AD35" s="5">
        <v>30</v>
      </c>
      <c r="AE35" s="5"/>
      <c r="AF35" s="5"/>
      <c r="AG35" s="5"/>
      <c r="AH35" s="5"/>
      <c r="AI35" s="5"/>
    </row>
    <row r="36" spans="1:35" ht="12.7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v>12</v>
      </c>
      <c r="AD36" s="5">
        <v>31</v>
      </c>
      <c r="AE36" s="5"/>
      <c r="AF36" s="5"/>
      <c r="AG36" s="5"/>
      <c r="AH36" s="5"/>
      <c r="AI36" s="5"/>
    </row>
    <row r="37" spans="1:35" ht="12.7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1:35" ht="12.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1:35" ht="12.7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row>
    <row r="40" spans="1:35" ht="12.7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row>
    <row r="41" spans="1:30" ht="12.75">
      <c r="A41" s="5"/>
      <c r="B41" s="5"/>
      <c r="C41" s="5"/>
      <c r="D41" s="5"/>
      <c r="E41" s="5"/>
      <c r="AB41" s="5"/>
      <c r="AC41" s="5"/>
      <c r="AD41" s="5"/>
    </row>
    <row r="42" spans="1:5" ht="12.75">
      <c r="A42" s="5"/>
      <c r="B42" s="5"/>
      <c r="C42" s="5"/>
      <c r="D42" s="5"/>
      <c r="E42" s="5"/>
    </row>
  </sheetData>
  <sheetProtection selectLockedCells="1" selectUnlockedCells="1"/>
  <mergeCells count="13">
    <mergeCell ref="A21:D21"/>
    <mergeCell ref="A24:E24"/>
    <mergeCell ref="A16:E16"/>
    <mergeCell ref="A23:E23"/>
    <mergeCell ref="A13:D13"/>
    <mergeCell ref="A14:D14"/>
    <mergeCell ref="A20:D20"/>
    <mergeCell ref="A2:E2"/>
    <mergeCell ref="B3:C3"/>
    <mergeCell ref="A6:D6"/>
    <mergeCell ref="A11:D11"/>
    <mergeCell ref="J12:N12"/>
    <mergeCell ref="A12:D12"/>
  </mergeCells>
  <printOptions/>
  <pageMargins left="0.6534722222222222" right="0.5472222222222223" top="1.0527777777777778" bottom="0.7875" header="0.7875" footer="0.5118055555555555"/>
  <pageSetup horizontalDpi="300" verticalDpi="300" orientation="portrait" paperSize="9" scale="120" r:id="rId1"/>
  <headerFooter alignWithMargins="0">
    <oddHeader>&amp;C&amp;"Times New Roman,Обычный"&amp;12&amp;A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3009</cp:lastModifiedBy>
  <dcterms:created xsi:type="dcterms:W3CDTF">2016-01-14T11:46:15Z</dcterms:created>
  <dcterms:modified xsi:type="dcterms:W3CDTF">2017-01-17T04:10:46Z</dcterms:modified>
  <cp:category/>
  <cp:version/>
  <cp:contentType/>
  <cp:contentStatus/>
</cp:coreProperties>
</file>