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квитанции ПД 4сб" sheetId="1" r:id="rId1"/>
    <sheet name="Расчет страховых взносов" sheetId="2" r:id="rId2"/>
  </sheets>
  <definedNames>
    <definedName name="Excel_BuiltIn_Print_Area_1_1">"$#ССЫЛ!.$A$1:$E$44"</definedName>
    <definedName name="Excel_BuiltIn_Print_Area_2_1">'квитанции ПД 4сб'!$A$14:$AL$116</definedName>
    <definedName name="Excel_BuiltIn_Print_Area_2_1_1">'квитанции ПД 4сб'!$A$5:$AL$45</definedName>
    <definedName name="Excel_BuiltIn_Print_Area_4">#REF!</definedName>
    <definedName name="день">'Расчет страховых взносов'!$B$19:$B$26</definedName>
    <definedName name="_xlnm.Print_Area" localSheetId="0">'квитанции ПД 4сб'!$A$14:$AL$117</definedName>
    <definedName name="_xlnm.Print_Area" localSheetId="1">'Расчет страховых взносов'!$A$1:$E$32</definedName>
  </definedNames>
  <calcPr fullCalcOnLoad="1"/>
</workbook>
</file>

<file path=xl/sharedStrings.xml><?xml version="1.0" encoding="utf-8"?>
<sst xmlns="http://schemas.openxmlformats.org/spreadsheetml/2006/main" count="226" uniqueCount="86">
  <si>
    <t>Следует заполнить*:</t>
  </si>
  <si>
    <t>Образец</t>
  </si>
  <si>
    <t>Ф. И. О. плательщика СВ (индивидуального предпринимателя, адвоката, нотариуса)</t>
  </si>
  <si>
    <t>Иванов Иван Иванович</t>
  </si>
  <si>
    <t>Адрес плательщика:</t>
  </si>
  <si>
    <t>ИНН плательщика**</t>
  </si>
  <si>
    <t>Код ОКАТО***</t>
  </si>
  <si>
    <t>Регистрационный номер в ПФР</t>
  </si>
  <si>
    <t>*ячейки залитые желтым цветом должны быть заполнены в соответствии с фактическими данными плательщика</t>
  </si>
  <si>
    <t>** 12 знаков</t>
  </si>
  <si>
    <t>*** 11 знаков</t>
  </si>
  <si>
    <t>Форма № ПД-4сб (налог)</t>
  </si>
  <si>
    <t>И з в е щ е н и е</t>
  </si>
  <si>
    <t>Статус плательщика</t>
  </si>
  <si>
    <t>КПП</t>
  </si>
  <si>
    <t>(наименование получателя платежа)</t>
  </si>
  <si>
    <t>ИНН налогового органа*</t>
  </si>
  <si>
    <t>и его сокращенное наименование</t>
  </si>
  <si>
    <t>(Код ОКАТО)</t>
  </si>
  <si>
    <t>в</t>
  </si>
  <si>
    <t>(номер счета получателя платежа)</t>
  </si>
  <si>
    <t>(наименование банка)</t>
  </si>
  <si>
    <t>БИК:</t>
  </si>
  <si>
    <t>Кор./сч.:</t>
  </si>
  <si>
    <t>Взносы на ОПС в фиксированном размере, зачисляемые в ПФР на выплату страховой части трудовой пенсии</t>
  </si>
  <si>
    <t>(наименование платежа)</t>
  </si>
  <si>
    <t>(код бюджетной классификации КБК)</t>
  </si>
  <si>
    <t>Плательщик (Ф. И. О.)</t>
  </si>
  <si>
    <t>ИНН плательщика</t>
  </si>
  <si>
    <r>
      <t xml:space="preserve">№ </t>
    </r>
    <r>
      <rPr>
        <sz val="8"/>
        <rFont val="Times New Roman"/>
        <family val="1"/>
      </rPr>
      <t>л/с плательщика</t>
    </r>
  </si>
  <si>
    <t>Кассир</t>
  </si>
  <si>
    <t>Сумма:</t>
  </si>
  <si>
    <t>руб.</t>
  </si>
  <si>
    <t>коп. Статус</t>
  </si>
  <si>
    <t>Плательщик (подпись):</t>
  </si>
  <si>
    <t>Дата:</t>
  </si>
  <si>
    <t>г.</t>
  </si>
  <si>
    <t>* или иной государственный орган исполнительной власти</t>
  </si>
  <si>
    <t>Квитанция</t>
  </si>
  <si>
    <t>Взносы на ОПС в фиксированном размере, зачисляемые в ПФР  на выплату накопительной части трудовой пенсии</t>
  </si>
  <si>
    <t>Взносы. ФФОМС</t>
  </si>
  <si>
    <t>Расчетный период</t>
  </si>
  <si>
    <t>год</t>
  </si>
  <si>
    <t>постановка</t>
  </si>
  <si>
    <t>снятие</t>
  </si>
  <si>
    <t>янв</t>
  </si>
  <si>
    <t>Год рождения плательщика</t>
  </si>
  <si>
    <t>фев</t>
  </si>
  <si>
    <t>Период осуществления деятельности в расчетном периоде*:</t>
  </si>
  <si>
    <t>день</t>
  </si>
  <si>
    <t>месяц</t>
  </si>
  <si>
    <t>Начало деятельности</t>
  </si>
  <si>
    <t>Окончание деятельности</t>
  </si>
  <si>
    <t>период деятельности</t>
  </si>
  <si>
    <t>мар</t>
  </si>
  <si>
    <t>Страховые взносы</t>
  </si>
  <si>
    <t>КБК</t>
  </si>
  <si>
    <t>Сумма, подлежащая уплате, руб.</t>
  </si>
  <si>
    <t>коп.</t>
  </si>
  <si>
    <t>начало</t>
  </si>
  <si>
    <t>дни</t>
  </si>
  <si>
    <t>конец</t>
  </si>
  <si>
    <t>месяцы</t>
  </si>
  <si>
    <t>апр</t>
  </si>
  <si>
    <t>На ОПС на страховую часть</t>
  </si>
  <si>
    <t>392 1 02 02140 06 1000 160</t>
  </si>
  <si>
    <t>май</t>
  </si>
  <si>
    <t xml:space="preserve">На ОПС на накопительную часть </t>
  </si>
  <si>
    <t>392 1 02 02150 06 1000 160</t>
  </si>
  <si>
    <t>июн</t>
  </si>
  <si>
    <t>На ОМС</t>
  </si>
  <si>
    <t>392 1 02 02101 08 1011 160</t>
  </si>
  <si>
    <t>июл</t>
  </si>
  <si>
    <t>август</t>
  </si>
  <si>
    <t>сен</t>
  </si>
  <si>
    <t>окт</t>
  </si>
  <si>
    <t>* в случае осуществления деятельности весь расчетный период за «начало деятельности» следует принять 1 января, за «окончание деятельности» 31 декабря соответствующего года</t>
  </si>
  <si>
    <t>ноя</t>
  </si>
  <si>
    <t>** ячейки залитые желтым цветом редактируются в соответствии с фактическими данными плательщика</t>
  </si>
  <si>
    <t>дек</t>
  </si>
  <si>
    <t>71711000000</t>
  </si>
  <si>
    <t>030-001-001234</t>
  </si>
  <si>
    <t>г.Салехард, ул. Мира д.10 кв.25</t>
  </si>
  <si>
    <t>УФК по Ямало-Ненецкому автономному округу (ОПФР (государственное учреждение) по ЯНАО)</t>
  </si>
  <si>
    <t>40101810500000010001</t>
  </si>
  <si>
    <t>РКЦ САЛЕХАРД Г. САЛЕХАРД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</si>
</sst>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00000"/>
    <numFmt numFmtId="166" formatCode="00"/>
    <numFmt numFmtId="167" formatCode="000000000"/>
    <numFmt numFmtId="168" formatCode="0000"/>
    <numFmt numFmtId="169" formatCode="0.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0.5"/>
      <name val="Times New Roman"/>
      <family val="1"/>
    </font>
    <font>
      <b/>
      <i/>
      <sz val="10.5"/>
      <color indexed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2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0" xfId="0" applyFont="1" applyFill="1" applyAlignment="1">
      <alignment/>
    </xf>
    <xf numFmtId="0" fontId="28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5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31" fillId="0" borderId="13" xfId="0" applyFont="1" applyFill="1" applyBorder="1" applyAlignment="1">
      <alignment/>
    </xf>
    <xf numFmtId="0" fontId="28" fillId="0" borderId="0" xfId="0" applyFont="1" applyFill="1" applyAlignment="1">
      <alignment horizontal="right"/>
    </xf>
    <xf numFmtId="0" fontId="28" fillId="0" borderId="16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169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 locked="0"/>
    </xf>
    <xf numFmtId="0" fontId="39" fillId="24" borderId="0" xfId="0" applyFont="1" applyFill="1" applyAlignment="1" applyProtection="1">
      <alignment horizontal="center"/>
      <protection/>
    </xf>
    <xf numFmtId="166" fontId="18" fillId="25" borderId="23" xfId="0" applyNumberFormat="1" applyFont="1" applyFill="1" applyBorder="1" applyAlignment="1" applyProtection="1">
      <alignment horizontal="center"/>
      <protection locked="0"/>
    </xf>
    <xf numFmtId="0" fontId="18" fillId="25" borderId="23" xfId="0" applyFont="1" applyFill="1" applyBorder="1" applyAlignment="1" applyProtection="1">
      <alignment horizontal="center"/>
      <protection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39" fillId="0" borderId="24" xfId="0" applyFont="1" applyBorder="1" applyAlignment="1" applyProtection="1">
      <alignment horizont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3" fontId="39" fillId="0" borderId="0" xfId="0" applyNumberFormat="1" applyFont="1" applyBorder="1" applyAlignment="1" applyProtection="1">
      <alignment horizontal="center" vertical="center" wrapText="1"/>
      <protection/>
    </xf>
    <xf numFmtId="3" fontId="39" fillId="26" borderId="0" xfId="0" applyNumberFormat="1" applyFont="1" applyFill="1" applyBorder="1" applyAlignment="1" applyProtection="1">
      <alignment horizontal="center" vertical="center" wrapText="1"/>
      <protection/>
    </xf>
    <xf numFmtId="3" fontId="39" fillId="26" borderId="25" xfId="0" applyNumberFormat="1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/>
      <protection/>
    </xf>
    <xf numFmtId="0" fontId="18" fillId="3" borderId="0" xfId="0" applyFont="1" applyFill="1" applyAlignment="1" applyProtection="1">
      <alignment/>
      <protection/>
    </xf>
    <xf numFmtId="0" fontId="18" fillId="22" borderId="0" xfId="0" applyFont="1" applyFill="1" applyAlignment="1" applyProtection="1">
      <alignment/>
      <protection/>
    </xf>
    <xf numFmtId="0" fontId="18" fillId="0" borderId="24" xfId="0" applyFont="1" applyBorder="1" applyAlignment="1" applyProtection="1">
      <alignment wrapText="1"/>
      <protection/>
    </xf>
    <xf numFmtId="2" fontId="28" fillId="0" borderId="24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3" fontId="28" fillId="0" borderId="0" xfId="0" applyNumberFormat="1" applyFont="1" applyBorder="1" applyAlignment="1" applyProtection="1">
      <alignment horizontal="center" vertical="center" wrapText="1"/>
      <protection/>
    </xf>
    <xf numFmtId="3" fontId="40" fillId="0" borderId="23" xfId="0" applyNumberFormat="1" applyFont="1" applyBorder="1" applyAlignment="1" applyProtection="1">
      <alignment horizontal="center" vertical="center" wrapText="1"/>
      <protection/>
    </xf>
    <xf numFmtId="3" fontId="28" fillId="0" borderId="23" xfId="0" applyNumberFormat="1" applyFont="1" applyBorder="1" applyAlignment="1" applyProtection="1">
      <alignment horizontal="center" vertical="center" wrapText="1"/>
      <protection/>
    </xf>
    <xf numFmtId="0" fontId="18" fillId="4" borderId="23" xfId="0" applyNumberFormat="1" applyFont="1" applyFill="1" applyBorder="1" applyAlignment="1" applyProtection="1">
      <alignment horizontal="center"/>
      <protection/>
    </xf>
    <xf numFmtId="0" fontId="18" fillId="4" borderId="0" xfId="0" applyNumberFormat="1" applyFont="1" applyFill="1" applyAlignment="1" applyProtection="1">
      <alignment/>
      <protection/>
    </xf>
    <xf numFmtId="0" fontId="18" fillId="0" borderId="24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18" borderId="0" xfId="0" applyFont="1" applyFill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2" fontId="28" fillId="0" borderId="0" xfId="0" applyNumberFormat="1" applyFont="1" applyBorder="1" applyAlignment="1" applyProtection="1">
      <alignment horizontal="center" vertical="center" wrapText="1"/>
      <protection/>
    </xf>
    <xf numFmtId="3" fontId="40" fillId="0" borderId="0" xfId="0" applyNumberFormat="1" applyFont="1" applyBorder="1" applyAlignment="1" applyProtection="1">
      <alignment horizontal="center" vertical="center" wrapText="1"/>
      <protection/>
    </xf>
    <xf numFmtId="0" fontId="18" fillId="4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3" fontId="32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18" borderId="24" xfId="0" applyFont="1" applyFill="1" applyBorder="1" applyAlignment="1" applyProtection="1">
      <alignment/>
      <protection/>
    </xf>
    <xf numFmtId="164" fontId="23" fillId="25" borderId="23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>
      <alignment horizontal="center" vertical="center"/>
    </xf>
    <xf numFmtId="165" fontId="23" fillId="25" borderId="23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3" fillId="25" borderId="23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166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9" fillId="0" borderId="26" xfId="0" applyFont="1" applyFill="1" applyBorder="1" applyAlignment="1">
      <alignment horizontal="right"/>
    </xf>
    <xf numFmtId="0" fontId="33" fillId="0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8" fontId="28" fillId="0" borderId="16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1" fontId="28" fillId="0" borderId="16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vertical="center"/>
    </xf>
    <xf numFmtId="0" fontId="39" fillId="4" borderId="25" xfId="0" applyFont="1" applyFill="1" applyBorder="1" applyAlignment="1" applyProtection="1">
      <alignment horizontal="center" wrapText="1"/>
      <protection/>
    </xf>
    <xf numFmtId="49" fontId="28" fillId="0" borderId="24" xfId="0" applyNumberFormat="1" applyFont="1" applyBorder="1" applyAlignment="1" applyProtection="1">
      <alignment horizontal="center" vertical="center" wrapText="1"/>
      <protection/>
    </xf>
    <xf numFmtId="0" fontId="38" fillId="25" borderId="24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44</xdr:row>
      <xdr:rowOff>104775</xdr:rowOff>
    </xdr:from>
    <xdr:to>
      <xdr:col>36</xdr:col>
      <xdr:colOff>266700</xdr:colOff>
      <xdr:row>45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201150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66675</xdr:colOff>
      <xdr:row>79</xdr:row>
      <xdr:rowOff>104775</xdr:rowOff>
    </xdr:from>
    <xdr:to>
      <xdr:col>36</xdr:col>
      <xdr:colOff>266700</xdr:colOff>
      <xdr:row>80</xdr:row>
      <xdr:rowOff>57150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5925800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66675</xdr:colOff>
      <xdr:row>113</xdr:row>
      <xdr:rowOff>104775</xdr:rowOff>
    </xdr:from>
    <xdr:to>
      <xdr:col>36</xdr:col>
      <xdr:colOff>266700</xdr:colOff>
      <xdr:row>114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2507575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zoomScale="130" zoomScaleNormal="130" zoomScaleSheetLayoutView="130" zoomScalePageLayoutView="0" workbookViewId="0" topLeftCell="A1">
      <selection activeCell="AE51" sqref="AE51:AK51"/>
    </sheetView>
  </sheetViews>
  <sheetFormatPr defaultColWidth="11.57421875" defaultRowHeight="12.75"/>
  <cols>
    <col min="1" max="1" width="30.28125" style="1" customWidth="1"/>
    <col min="2" max="2" width="0.71875" style="1" customWidth="1"/>
    <col min="3" max="3" width="4.57421875" style="1" customWidth="1"/>
    <col min="4" max="4" width="3.8515625" style="1" customWidth="1"/>
    <col min="5" max="5" width="2.421875" style="1" customWidth="1"/>
    <col min="6" max="6" width="3.421875" style="1" customWidth="1"/>
    <col min="7" max="7" width="1.28515625" style="1" customWidth="1"/>
    <col min="8" max="8" width="1.421875" style="1" customWidth="1"/>
    <col min="9" max="9" width="1.28515625" style="1" customWidth="1"/>
    <col min="10" max="10" width="2.421875" style="1" customWidth="1"/>
    <col min="11" max="11" width="1.28515625" style="1" customWidth="1"/>
    <col min="12" max="12" width="2.421875" style="1" customWidth="1"/>
    <col min="13" max="14" width="1.57421875" style="1" customWidth="1"/>
    <col min="15" max="15" width="1.421875" style="1" customWidth="1"/>
    <col min="16" max="16" width="2.421875" style="1" customWidth="1"/>
    <col min="17" max="17" width="4.57421875" style="1" customWidth="1"/>
    <col min="18" max="18" width="2.421875" style="1" customWidth="1"/>
    <col min="19" max="21" width="1.1484375" style="1" customWidth="1"/>
    <col min="22" max="23" width="2.421875" style="1" customWidth="1"/>
    <col min="24" max="24" width="0.9921875" style="1" customWidth="1"/>
    <col min="25" max="26" width="2.421875" style="1" customWidth="1"/>
    <col min="27" max="28" width="2.00390625" style="1" customWidth="1"/>
    <col min="29" max="29" width="1.7109375" style="1" customWidth="1"/>
    <col min="30" max="31" width="2.421875" style="1" customWidth="1"/>
    <col min="32" max="34" width="2.140625" style="1" customWidth="1"/>
    <col min="35" max="35" width="2.421875" style="1" customWidth="1"/>
    <col min="36" max="36" width="6.140625" style="1" customWidth="1"/>
    <col min="37" max="37" width="4.28125" style="1" customWidth="1"/>
    <col min="38" max="38" width="1.7109375" style="1" customWidth="1"/>
    <col min="39" max="16384" width="11.57421875" style="1" customWidth="1"/>
  </cols>
  <sheetData>
    <row r="1" s="3" customFormat="1" ht="18.75">
      <c r="A1" s="2" t="s">
        <v>0</v>
      </c>
    </row>
    <row r="2" spans="27:36" s="3" customFormat="1" ht="14.25">
      <c r="AA2" s="92" t="s">
        <v>1</v>
      </c>
      <c r="AB2" s="92"/>
      <c r="AC2" s="92"/>
      <c r="AD2" s="92"/>
      <c r="AE2" s="92"/>
      <c r="AF2" s="92"/>
      <c r="AG2" s="92"/>
      <c r="AH2" s="92"/>
      <c r="AI2" s="92"/>
      <c r="AJ2" s="92"/>
    </row>
    <row r="3" spans="1:36" s="3" customFormat="1" ht="51">
      <c r="A3" s="4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5"/>
      <c r="AA3" s="91" t="s">
        <v>3</v>
      </c>
      <c r="AB3" s="91"/>
      <c r="AC3" s="91"/>
      <c r="AD3" s="91"/>
      <c r="AE3" s="91"/>
      <c r="AF3" s="91"/>
      <c r="AG3" s="91"/>
      <c r="AH3" s="91"/>
      <c r="AI3" s="91"/>
      <c r="AJ3" s="91"/>
    </row>
    <row r="4" spans="1:36" s="3" customFormat="1" ht="15.75">
      <c r="A4" s="6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5"/>
      <c r="AA4" s="94" t="s">
        <v>82</v>
      </c>
      <c r="AB4" s="94"/>
      <c r="AC4" s="94"/>
      <c r="AD4" s="94"/>
      <c r="AE4" s="94"/>
      <c r="AF4" s="94"/>
      <c r="AG4" s="94"/>
      <c r="AH4" s="94"/>
      <c r="AI4" s="94"/>
      <c r="AJ4" s="94"/>
    </row>
    <row r="5" spans="1:36" s="3" customFormat="1" ht="15.75">
      <c r="A5" s="6" t="s">
        <v>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5"/>
      <c r="AA5" s="89">
        <v>890101821312</v>
      </c>
      <c r="AB5" s="89"/>
      <c r="AC5" s="89"/>
      <c r="AD5" s="89"/>
      <c r="AE5" s="89"/>
      <c r="AF5" s="89"/>
      <c r="AG5" s="89"/>
      <c r="AH5" s="89"/>
      <c r="AI5" s="89"/>
      <c r="AJ5" s="89"/>
    </row>
    <row r="6" spans="1:36" s="3" customFormat="1" ht="15.75">
      <c r="A6" s="7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8"/>
      <c r="AA6" s="91" t="s">
        <v>80</v>
      </c>
      <c r="AB6" s="91"/>
      <c r="AC6" s="91"/>
      <c r="AD6" s="91"/>
      <c r="AE6" s="91"/>
      <c r="AF6" s="91"/>
      <c r="AG6" s="91"/>
      <c r="AH6" s="91"/>
      <c r="AI6" s="91"/>
      <c r="AJ6" s="91"/>
    </row>
    <row r="7" spans="1:36" s="3" customFormat="1" ht="15.75">
      <c r="A7" s="7" t="s">
        <v>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8"/>
      <c r="AA7" s="91" t="s">
        <v>81</v>
      </c>
      <c r="AB7" s="91"/>
      <c r="AC7" s="91"/>
      <c r="AD7" s="91"/>
      <c r="AE7" s="91"/>
      <c r="AF7" s="91"/>
      <c r="AG7" s="91"/>
      <c r="AH7" s="91"/>
      <c r="AI7" s="91"/>
      <c r="AJ7" s="91"/>
    </row>
    <row r="8" s="3" customFormat="1" ht="13.5">
      <c r="A8" s="9"/>
    </row>
    <row r="9" spans="1:25" s="3" customFormat="1" ht="24.75" customHeight="1">
      <c r="A9" s="100" t="s">
        <v>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ht="12.75">
      <c r="A10" s="10" t="s">
        <v>9</v>
      </c>
    </row>
    <row r="11" ht="12.75">
      <c r="A11" s="10" t="s">
        <v>10</v>
      </c>
    </row>
    <row r="12" ht="12.75">
      <c r="A12" s="10"/>
    </row>
    <row r="14" spans="1:38" ht="12.75">
      <c r="A14" s="11"/>
      <c r="B14" s="12"/>
      <c r="C14" s="101" t="s">
        <v>11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3"/>
    </row>
    <row r="15" spans="1:38" ht="14.25">
      <c r="A15" s="14" t="s">
        <v>12</v>
      </c>
      <c r="B15" s="15"/>
      <c r="C15" s="95" t="s">
        <v>13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v>9</v>
      </c>
      <c r="AI15" s="96"/>
      <c r="AJ15" s="96"/>
      <c r="AK15" s="96"/>
      <c r="AL15" s="16"/>
    </row>
    <row r="16" spans="1:38" ht="24.75" customHeight="1">
      <c r="A16" s="17"/>
      <c r="B16" s="15"/>
      <c r="C16" s="97" t="s">
        <v>83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 t="s">
        <v>14</v>
      </c>
      <c r="AB16" s="98"/>
      <c r="AC16" s="98"/>
      <c r="AD16" s="98"/>
      <c r="AE16" s="99">
        <v>890101001</v>
      </c>
      <c r="AF16" s="99"/>
      <c r="AG16" s="99"/>
      <c r="AH16" s="99"/>
      <c r="AI16" s="99"/>
      <c r="AJ16" s="99"/>
      <c r="AK16" s="99"/>
      <c r="AL16" s="16"/>
    </row>
    <row r="17" spans="1:38" s="21" customFormat="1" ht="8.25">
      <c r="A17" s="18"/>
      <c r="B17" s="19"/>
      <c r="C17" s="102" t="s">
        <v>15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0"/>
    </row>
    <row r="18" spans="1:38" ht="16.5" customHeight="1">
      <c r="A18" s="22"/>
      <c r="B18" s="23"/>
      <c r="C18" s="99">
        <v>8901002223</v>
      </c>
      <c r="D18" s="99"/>
      <c r="E18" s="99"/>
      <c r="F18" s="99"/>
      <c r="G18" s="99"/>
      <c r="H18" s="99"/>
      <c r="I18" s="99"/>
      <c r="J18" s="99"/>
      <c r="K18" s="99"/>
      <c r="L18" s="99"/>
      <c r="M18" s="24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24"/>
      <c r="AD18" s="99">
        <f>B6</f>
        <v>0</v>
      </c>
      <c r="AE18" s="99"/>
      <c r="AF18" s="99"/>
      <c r="AG18" s="99"/>
      <c r="AH18" s="99"/>
      <c r="AI18" s="99"/>
      <c r="AJ18" s="99"/>
      <c r="AK18" s="99"/>
      <c r="AL18" s="25"/>
    </row>
    <row r="19" spans="1:38" s="21" customFormat="1" ht="8.25" customHeight="1">
      <c r="A19" s="18"/>
      <c r="B19" s="19"/>
      <c r="C19" s="102" t="s">
        <v>16</v>
      </c>
      <c r="D19" s="102"/>
      <c r="E19" s="102"/>
      <c r="F19" s="102"/>
      <c r="G19" s="102"/>
      <c r="H19" s="102"/>
      <c r="I19" s="102"/>
      <c r="J19" s="102"/>
      <c r="K19" s="102"/>
      <c r="L19" s="102"/>
      <c r="N19" s="103" t="s">
        <v>17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D19" s="103" t="s">
        <v>18</v>
      </c>
      <c r="AE19" s="103"/>
      <c r="AF19" s="103"/>
      <c r="AG19" s="103"/>
      <c r="AH19" s="103"/>
      <c r="AI19" s="103"/>
      <c r="AJ19" s="103"/>
      <c r="AK19" s="103"/>
      <c r="AL19" s="20"/>
    </row>
    <row r="20" spans="1:38" ht="21" customHeight="1">
      <c r="A20" s="22"/>
      <c r="B20" s="23"/>
      <c r="C20" s="104" t="s">
        <v>84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26" t="s">
        <v>19</v>
      </c>
      <c r="Z20" s="105" t="s">
        <v>85</v>
      </c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25"/>
    </row>
    <row r="21" spans="1:38" s="21" customFormat="1" ht="7.5" customHeight="1">
      <c r="A21" s="18"/>
      <c r="B21" s="19"/>
      <c r="C21" s="102" t="s">
        <v>20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Z21" s="103" t="s">
        <v>21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20"/>
    </row>
    <row r="22" spans="1:38" ht="16.5" customHeight="1">
      <c r="A22" s="22"/>
      <c r="B22" s="23"/>
      <c r="C22" s="24" t="s">
        <v>22</v>
      </c>
      <c r="D22" s="108">
        <v>47182000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95" t="s">
        <v>23</v>
      </c>
      <c r="Q22" s="95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25"/>
    </row>
    <row r="23" spans="1:38" ht="16.5" customHeight="1">
      <c r="A23" s="22"/>
      <c r="B23" s="23"/>
      <c r="C23" s="107" t="s">
        <v>24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24"/>
      <c r="U23" s="99" t="str">
        <f>'Расчет страховых взносов'!B12</f>
        <v>392 1 02 02140 06 1000 160</v>
      </c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25"/>
    </row>
    <row r="24" spans="1:38" s="21" customFormat="1" ht="9" customHeight="1">
      <c r="A24" s="18"/>
      <c r="B24" s="19"/>
      <c r="C24" s="102" t="s">
        <v>25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 t="s">
        <v>26</v>
      </c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20"/>
    </row>
    <row r="25" spans="1:38" ht="15" customHeight="1">
      <c r="A25" s="22"/>
      <c r="B25" s="23"/>
      <c r="C25" s="109" t="s">
        <v>27</v>
      </c>
      <c r="D25" s="109"/>
      <c r="E25" s="109"/>
      <c r="F25" s="109"/>
      <c r="G25" s="109"/>
      <c r="H25" s="109"/>
      <c r="I25" s="109"/>
      <c r="J25" s="111">
        <f>B3</f>
        <v>0</v>
      </c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25"/>
    </row>
    <row r="26" spans="1:38" ht="15" customHeight="1">
      <c r="A26" s="22"/>
      <c r="B26" s="23"/>
      <c r="C26" s="109" t="s">
        <v>4</v>
      </c>
      <c r="D26" s="109"/>
      <c r="E26" s="109"/>
      <c r="F26" s="109"/>
      <c r="G26" s="109"/>
      <c r="H26" s="109"/>
      <c r="I26" s="111">
        <f>B4</f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25"/>
    </row>
    <row r="27" spans="1:38" ht="15" customHeight="1">
      <c r="A27" s="22"/>
      <c r="B27" s="23"/>
      <c r="C27" s="109" t="s">
        <v>28</v>
      </c>
      <c r="D27" s="109"/>
      <c r="E27" s="109"/>
      <c r="F27" s="109"/>
      <c r="G27" s="109"/>
      <c r="H27" s="110">
        <f>B5</f>
        <v>0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98" t="s">
        <v>29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>
        <f>B7</f>
        <v>0</v>
      </c>
      <c r="AF27" s="99"/>
      <c r="AG27" s="99"/>
      <c r="AH27" s="99"/>
      <c r="AI27" s="99"/>
      <c r="AJ27" s="99"/>
      <c r="AK27" s="99"/>
      <c r="AL27" s="25"/>
    </row>
    <row r="28" spans="1:38" ht="15" customHeight="1">
      <c r="A28" s="14" t="s">
        <v>30</v>
      </c>
      <c r="B28" s="15"/>
      <c r="C28" s="109" t="s">
        <v>31</v>
      </c>
      <c r="D28" s="109"/>
      <c r="E28" s="109"/>
      <c r="F28" s="112">
        <f>'Расчет страховых взносов'!H12</f>
        <v>9536</v>
      </c>
      <c r="G28" s="112"/>
      <c r="H28" s="112"/>
      <c r="I28" s="112"/>
      <c r="J28" s="112"/>
      <c r="K28" s="112"/>
      <c r="L28" s="109" t="s">
        <v>32</v>
      </c>
      <c r="M28" s="109"/>
      <c r="N28" s="109"/>
      <c r="O28" s="96">
        <f>'Расчет страховых взносов'!I12</f>
        <v>90.32258064526104</v>
      </c>
      <c r="P28" s="96"/>
      <c r="Q28" s="109" t="s">
        <v>33</v>
      </c>
      <c r="R28" s="109"/>
      <c r="S28" s="109"/>
      <c r="T28" s="109"/>
      <c r="U28" s="109"/>
      <c r="V28" s="109"/>
      <c r="W28" s="96">
        <v>9</v>
      </c>
      <c r="X28" s="96"/>
      <c r="Y28" s="96"/>
      <c r="Z28" s="96"/>
      <c r="AA28" s="96"/>
      <c r="AB28" s="96"/>
      <c r="AC28" s="96"/>
      <c r="AD28" s="96"/>
      <c r="AE28" s="96"/>
      <c r="AF28" s="109"/>
      <c r="AG28" s="109"/>
      <c r="AH28" s="109"/>
      <c r="AI28" s="109"/>
      <c r="AJ28" s="109"/>
      <c r="AK28" s="109"/>
      <c r="AL28" s="16"/>
    </row>
    <row r="29" spans="1:38" ht="12.75">
      <c r="A29" s="27"/>
      <c r="B29" s="15"/>
      <c r="C29" s="115" t="s">
        <v>34</v>
      </c>
      <c r="D29" s="115"/>
      <c r="E29" s="115"/>
      <c r="F29" s="115"/>
      <c r="G29" s="115"/>
      <c r="H29" s="115"/>
      <c r="I29" s="115"/>
      <c r="J29" s="11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09" t="s">
        <v>35</v>
      </c>
      <c r="W29" s="109"/>
      <c r="X29" s="99"/>
      <c r="Y29" s="99"/>
      <c r="Z29" s="99"/>
      <c r="AA29" s="24"/>
      <c r="AB29" s="99"/>
      <c r="AC29" s="99"/>
      <c r="AD29" s="99"/>
      <c r="AE29" s="99"/>
      <c r="AF29" s="99"/>
      <c r="AG29" s="99"/>
      <c r="AH29" s="99"/>
      <c r="AI29" s="28">
        <v>20</v>
      </c>
      <c r="AJ29" s="29"/>
      <c r="AK29" s="24" t="s">
        <v>36</v>
      </c>
      <c r="AL29" s="25"/>
    </row>
    <row r="30" spans="1:38" s="21" customFormat="1" ht="10.5" customHeight="1">
      <c r="A30" s="30"/>
      <c r="B30" s="31"/>
      <c r="C30" s="113" t="s">
        <v>37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32"/>
    </row>
    <row r="31" spans="1:38" ht="25.5" customHeight="1">
      <c r="A31" s="33"/>
      <c r="B31" s="23"/>
      <c r="C31" s="114" t="str">
        <f>C16</f>
        <v>УФК по Ямало-Ненецкому автономному округу (ОПФР (государственное учреждение) по ЯНАО)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98" t="s">
        <v>14</v>
      </c>
      <c r="AB31" s="98"/>
      <c r="AC31" s="98"/>
      <c r="AD31" s="98"/>
      <c r="AE31" s="99">
        <f>AE16</f>
        <v>890101001</v>
      </c>
      <c r="AF31" s="99"/>
      <c r="AG31" s="99"/>
      <c r="AH31" s="99"/>
      <c r="AI31" s="99"/>
      <c r="AJ31" s="99"/>
      <c r="AK31" s="99"/>
      <c r="AL31" s="16"/>
    </row>
    <row r="32" spans="1:38" s="21" customFormat="1" ht="7.5" customHeight="1">
      <c r="A32" s="18"/>
      <c r="B32" s="19"/>
      <c r="C32" s="102" t="s">
        <v>15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20"/>
    </row>
    <row r="33" spans="1:38" ht="20.25" customHeight="1">
      <c r="A33" s="27"/>
      <c r="B33" s="15"/>
      <c r="C33" s="99">
        <f>C18</f>
        <v>8901002223</v>
      </c>
      <c r="D33" s="99"/>
      <c r="E33" s="99"/>
      <c r="F33" s="99"/>
      <c r="G33" s="99"/>
      <c r="H33" s="99"/>
      <c r="I33" s="99"/>
      <c r="J33" s="99"/>
      <c r="K33" s="99"/>
      <c r="L33" s="99"/>
      <c r="M33" s="24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24"/>
      <c r="AD33" s="99">
        <f>AD18</f>
        <v>0</v>
      </c>
      <c r="AE33" s="99"/>
      <c r="AF33" s="99"/>
      <c r="AG33" s="99"/>
      <c r="AH33" s="99"/>
      <c r="AI33" s="99"/>
      <c r="AJ33" s="99"/>
      <c r="AK33" s="99"/>
      <c r="AL33" s="16"/>
    </row>
    <row r="34" spans="1:38" s="21" customFormat="1" ht="7.5" customHeight="1">
      <c r="A34" s="18"/>
      <c r="B34" s="19"/>
      <c r="C34" s="102" t="s">
        <v>16</v>
      </c>
      <c r="D34" s="102"/>
      <c r="E34" s="102"/>
      <c r="F34" s="102"/>
      <c r="G34" s="102"/>
      <c r="H34" s="102"/>
      <c r="I34" s="102"/>
      <c r="J34" s="102"/>
      <c r="K34" s="102"/>
      <c r="L34" s="102"/>
      <c r="N34" s="103" t="s">
        <v>17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D34" s="103" t="s">
        <v>18</v>
      </c>
      <c r="AE34" s="103"/>
      <c r="AF34" s="103"/>
      <c r="AG34" s="103"/>
      <c r="AH34" s="103"/>
      <c r="AI34" s="103"/>
      <c r="AJ34" s="103"/>
      <c r="AK34" s="103"/>
      <c r="AL34" s="20"/>
    </row>
    <row r="35" spans="1:38" ht="20.25" customHeight="1">
      <c r="A35" s="27"/>
      <c r="B35" s="15"/>
      <c r="C35" s="99" t="str">
        <f>C20</f>
        <v>40101810500000010001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26" t="s">
        <v>19</v>
      </c>
      <c r="Z35" s="105" t="str">
        <f>Z20</f>
        <v>РКЦ САЛЕХАРД Г. САЛЕХАРД</v>
      </c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6"/>
    </row>
    <row r="36" spans="1:38" s="21" customFormat="1" ht="9" customHeight="1">
      <c r="A36" s="18"/>
      <c r="B36" s="19"/>
      <c r="C36" s="102" t="s">
        <v>20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Z36" s="103" t="s">
        <v>21</v>
      </c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20"/>
    </row>
    <row r="37" spans="1:38" ht="20.25" customHeight="1">
      <c r="A37" s="27"/>
      <c r="B37" s="15"/>
      <c r="C37" s="109" t="s">
        <v>22</v>
      </c>
      <c r="D37" s="109"/>
      <c r="E37" s="108">
        <f>D22</f>
        <v>47182000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5" t="s">
        <v>23</v>
      </c>
      <c r="Q37" s="95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6"/>
    </row>
    <row r="38" spans="1:38" ht="16.5" customHeight="1">
      <c r="A38" s="27"/>
      <c r="B38" s="15"/>
      <c r="C38" s="107" t="str">
        <f>C23</f>
        <v>Взносы на ОПС в фиксированном размере, зачисляемые в ПФР на выплату страховой части трудовой пенсии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24"/>
      <c r="U38" s="99" t="str">
        <f>U23</f>
        <v>392 1 02 02140 06 1000 160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16"/>
    </row>
    <row r="39" spans="1:38" s="21" customFormat="1" ht="7.5" customHeight="1">
      <c r="A39" s="18"/>
      <c r="B39" s="19"/>
      <c r="C39" s="102" t="s">
        <v>25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 t="s">
        <v>26</v>
      </c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20"/>
    </row>
    <row r="40" spans="1:38" ht="20.25" customHeight="1">
      <c r="A40" s="27"/>
      <c r="B40" s="15"/>
      <c r="C40" s="109" t="s">
        <v>27</v>
      </c>
      <c r="D40" s="109"/>
      <c r="E40" s="109"/>
      <c r="F40" s="109"/>
      <c r="G40" s="109"/>
      <c r="H40" s="109"/>
      <c r="I40" s="109"/>
      <c r="J40" s="111">
        <f>J25</f>
        <v>0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6"/>
    </row>
    <row r="41" spans="1:38" ht="20.25" customHeight="1">
      <c r="A41" s="27"/>
      <c r="B41" s="15"/>
      <c r="C41" s="109" t="s">
        <v>4</v>
      </c>
      <c r="D41" s="109"/>
      <c r="E41" s="109"/>
      <c r="F41" s="109"/>
      <c r="G41" s="109"/>
      <c r="H41" s="109"/>
      <c r="I41" s="111">
        <f>I26</f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6"/>
    </row>
    <row r="42" spans="1:38" ht="20.25" customHeight="1">
      <c r="A42" s="27"/>
      <c r="B42" s="15"/>
      <c r="C42" s="109" t="s">
        <v>28</v>
      </c>
      <c r="D42" s="109"/>
      <c r="E42" s="109"/>
      <c r="F42" s="109"/>
      <c r="G42" s="110">
        <f>H27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98" t="s">
        <v>29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>
        <f>AE27</f>
        <v>0</v>
      </c>
      <c r="AF42" s="99"/>
      <c r="AG42" s="99"/>
      <c r="AH42" s="99"/>
      <c r="AI42" s="99"/>
      <c r="AJ42" s="99"/>
      <c r="AK42" s="99"/>
      <c r="AL42" s="16"/>
    </row>
    <row r="43" spans="1:38" ht="22.5" customHeight="1">
      <c r="A43" s="14" t="s">
        <v>38</v>
      </c>
      <c r="B43" s="15"/>
      <c r="C43" s="109" t="s">
        <v>31</v>
      </c>
      <c r="D43" s="109"/>
      <c r="E43" s="109"/>
      <c r="F43" s="112">
        <f>F28</f>
        <v>9536</v>
      </c>
      <c r="G43" s="112"/>
      <c r="H43" s="112"/>
      <c r="I43" s="112"/>
      <c r="J43" s="112"/>
      <c r="K43" s="112"/>
      <c r="L43" s="109" t="s">
        <v>32</v>
      </c>
      <c r="M43" s="109"/>
      <c r="N43" s="109"/>
      <c r="O43" s="96">
        <f>O28</f>
        <v>90.32258064526104</v>
      </c>
      <c r="P43" s="96"/>
      <c r="Q43" s="109" t="s">
        <v>33</v>
      </c>
      <c r="R43" s="109"/>
      <c r="S43" s="109"/>
      <c r="T43" s="109"/>
      <c r="U43" s="109"/>
      <c r="V43" s="109"/>
      <c r="W43" s="96">
        <f>W28</f>
        <v>9</v>
      </c>
      <c r="X43" s="96"/>
      <c r="Y43" s="96"/>
      <c r="Z43" s="96"/>
      <c r="AA43" s="96"/>
      <c r="AB43" s="96"/>
      <c r="AC43" s="96"/>
      <c r="AD43" s="96"/>
      <c r="AE43" s="96"/>
      <c r="AF43" s="96"/>
      <c r="AG43" s="109"/>
      <c r="AH43" s="109"/>
      <c r="AI43" s="109"/>
      <c r="AJ43" s="109"/>
      <c r="AK43" s="109"/>
      <c r="AL43" s="16"/>
    </row>
    <row r="44" spans="1:38" ht="24" customHeight="1">
      <c r="A44" s="14" t="s">
        <v>30</v>
      </c>
      <c r="B44" s="15"/>
      <c r="C44" s="115" t="s">
        <v>34</v>
      </c>
      <c r="D44" s="115"/>
      <c r="E44" s="115"/>
      <c r="F44" s="115"/>
      <c r="G44" s="115"/>
      <c r="H44" s="115"/>
      <c r="I44" s="115"/>
      <c r="J44" s="11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09" t="s">
        <v>35</v>
      </c>
      <c r="W44" s="109"/>
      <c r="X44" s="99"/>
      <c r="Y44" s="99"/>
      <c r="Z44" s="99"/>
      <c r="AA44" s="24"/>
      <c r="AB44" s="99"/>
      <c r="AC44" s="99"/>
      <c r="AD44" s="99"/>
      <c r="AE44" s="99"/>
      <c r="AF44" s="99"/>
      <c r="AG44" s="99"/>
      <c r="AH44" s="99"/>
      <c r="AI44" s="28">
        <v>20</v>
      </c>
      <c r="AJ44" s="29"/>
      <c r="AK44" s="24" t="s">
        <v>36</v>
      </c>
      <c r="AL44" s="16"/>
    </row>
    <row r="45" spans="1:38" s="21" customFormat="1" ht="12.75" customHeight="1">
      <c r="A45" s="34"/>
      <c r="B45" s="35"/>
      <c r="C45" s="117" t="s">
        <v>37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36"/>
    </row>
    <row r="49" spans="1:38" ht="12.75">
      <c r="A49" s="11"/>
      <c r="B49" s="12"/>
      <c r="C49" s="101" t="s">
        <v>11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3"/>
    </row>
    <row r="50" spans="1:38" ht="14.25">
      <c r="A50" s="14" t="s">
        <v>12</v>
      </c>
      <c r="B50" s="15"/>
      <c r="C50" s="95" t="s">
        <v>13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6">
        <v>9</v>
      </c>
      <c r="AI50" s="96"/>
      <c r="AJ50" s="96"/>
      <c r="AK50" s="96"/>
      <c r="AL50" s="16"/>
    </row>
    <row r="51" spans="1:38" ht="23.25" customHeight="1">
      <c r="A51" s="17"/>
      <c r="B51" s="15"/>
      <c r="C51" s="97" t="s">
        <v>83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 t="s">
        <v>14</v>
      </c>
      <c r="AB51" s="98"/>
      <c r="AC51" s="98"/>
      <c r="AD51" s="98"/>
      <c r="AE51" s="99">
        <v>890101001</v>
      </c>
      <c r="AF51" s="99"/>
      <c r="AG51" s="99"/>
      <c r="AH51" s="99"/>
      <c r="AI51" s="99"/>
      <c r="AJ51" s="99"/>
      <c r="AK51" s="99"/>
      <c r="AL51" s="16"/>
    </row>
    <row r="52" spans="1:38" s="21" customFormat="1" ht="8.25">
      <c r="A52" s="18"/>
      <c r="B52" s="19"/>
      <c r="C52" s="102" t="s">
        <v>15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20"/>
    </row>
    <row r="53" spans="1:38" ht="16.5" customHeight="1">
      <c r="A53" s="22"/>
      <c r="B53" s="23"/>
      <c r="C53" s="99">
        <v>8901002223</v>
      </c>
      <c r="D53" s="99"/>
      <c r="E53" s="99"/>
      <c r="F53" s="99"/>
      <c r="G53" s="99"/>
      <c r="H53" s="99"/>
      <c r="I53" s="99"/>
      <c r="J53" s="99"/>
      <c r="K53" s="99"/>
      <c r="L53" s="99"/>
      <c r="M53" s="24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24"/>
      <c r="AD53" s="99">
        <f>B6</f>
        <v>0</v>
      </c>
      <c r="AE53" s="99"/>
      <c r="AF53" s="99"/>
      <c r="AG53" s="99"/>
      <c r="AH53" s="99"/>
      <c r="AI53" s="99"/>
      <c r="AJ53" s="99"/>
      <c r="AK53" s="99"/>
      <c r="AL53" s="25"/>
    </row>
    <row r="54" spans="1:38" s="21" customFormat="1" ht="8.25" customHeight="1">
      <c r="A54" s="18"/>
      <c r="B54" s="19"/>
      <c r="C54" s="102" t="s">
        <v>16</v>
      </c>
      <c r="D54" s="102"/>
      <c r="E54" s="102"/>
      <c r="F54" s="102"/>
      <c r="G54" s="102"/>
      <c r="H54" s="102"/>
      <c r="I54" s="102"/>
      <c r="J54" s="102"/>
      <c r="K54" s="102"/>
      <c r="L54" s="102"/>
      <c r="N54" s="103" t="s">
        <v>17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D54" s="103" t="s">
        <v>18</v>
      </c>
      <c r="AE54" s="103"/>
      <c r="AF54" s="103"/>
      <c r="AG54" s="103"/>
      <c r="AH54" s="103"/>
      <c r="AI54" s="103"/>
      <c r="AJ54" s="103"/>
      <c r="AK54" s="103"/>
      <c r="AL54" s="20"/>
    </row>
    <row r="55" spans="1:38" ht="21" customHeight="1">
      <c r="A55" s="22"/>
      <c r="B55" s="23"/>
      <c r="C55" s="104" t="s">
        <v>84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26" t="s">
        <v>19</v>
      </c>
      <c r="Z55" s="105" t="s">
        <v>85</v>
      </c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25"/>
    </row>
    <row r="56" spans="1:38" s="21" customFormat="1" ht="7.5" customHeight="1">
      <c r="A56" s="18"/>
      <c r="B56" s="19"/>
      <c r="C56" s="102" t="s">
        <v>20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Z56" s="103" t="s">
        <v>21</v>
      </c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20"/>
    </row>
    <row r="57" spans="1:38" ht="16.5" customHeight="1">
      <c r="A57" s="22"/>
      <c r="B57" s="23"/>
      <c r="C57" s="24" t="s">
        <v>22</v>
      </c>
      <c r="D57" s="108">
        <v>47182000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95" t="s">
        <v>23</v>
      </c>
      <c r="Q57" s="95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25"/>
    </row>
    <row r="58" spans="1:38" ht="16.5" customHeight="1">
      <c r="A58" s="22"/>
      <c r="B58" s="23"/>
      <c r="C58" s="107" t="s">
        <v>39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24"/>
      <c r="U58" s="104" t="str">
        <f>'Расчет страховых взносов'!B13</f>
        <v>392 1 02 02150 06 1000 160</v>
      </c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25"/>
    </row>
    <row r="59" spans="1:38" s="21" customFormat="1" ht="9" customHeight="1">
      <c r="A59" s="18"/>
      <c r="B59" s="19"/>
      <c r="C59" s="102" t="s">
        <v>25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3" t="s">
        <v>26</v>
      </c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20"/>
    </row>
    <row r="60" spans="1:38" ht="15" customHeight="1">
      <c r="A60" s="22"/>
      <c r="B60" s="23"/>
      <c r="C60" s="109" t="s">
        <v>27</v>
      </c>
      <c r="D60" s="109"/>
      <c r="E60" s="109"/>
      <c r="F60" s="109"/>
      <c r="G60" s="109"/>
      <c r="H60" s="109"/>
      <c r="I60" s="109"/>
      <c r="J60" s="111">
        <f>B3</f>
        <v>0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25"/>
    </row>
    <row r="61" spans="1:38" ht="15" customHeight="1">
      <c r="A61" s="22"/>
      <c r="B61" s="23"/>
      <c r="C61" s="109" t="s">
        <v>4</v>
      </c>
      <c r="D61" s="109"/>
      <c r="E61" s="109"/>
      <c r="F61" s="109"/>
      <c r="G61" s="109"/>
      <c r="H61" s="109"/>
      <c r="I61" s="111">
        <f>B4</f>
        <v>0</v>
      </c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25"/>
    </row>
    <row r="62" spans="1:38" ht="15" customHeight="1">
      <c r="A62" s="22"/>
      <c r="B62" s="23"/>
      <c r="C62" s="109" t="s">
        <v>28</v>
      </c>
      <c r="D62" s="109"/>
      <c r="E62" s="109"/>
      <c r="F62" s="109"/>
      <c r="G62" s="109"/>
      <c r="H62" s="110">
        <f>B5</f>
        <v>0</v>
      </c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98" t="s">
        <v>29</v>
      </c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9">
        <f>B7</f>
        <v>0</v>
      </c>
      <c r="AF62" s="99"/>
      <c r="AG62" s="99"/>
      <c r="AH62" s="99"/>
      <c r="AI62" s="99"/>
      <c r="AJ62" s="99"/>
      <c r="AK62" s="99"/>
      <c r="AL62" s="25"/>
    </row>
    <row r="63" spans="1:38" ht="15" customHeight="1">
      <c r="A63" s="14" t="s">
        <v>30</v>
      </c>
      <c r="B63" s="15"/>
      <c r="C63" s="109" t="s">
        <v>31</v>
      </c>
      <c r="D63" s="109"/>
      <c r="E63" s="109"/>
      <c r="F63" s="112">
        <f>'Расчет страховых взносов'!H13</f>
        <v>2861</v>
      </c>
      <c r="G63" s="112"/>
      <c r="H63" s="112"/>
      <c r="I63" s="112"/>
      <c r="J63" s="112"/>
      <c r="K63" s="112"/>
      <c r="L63" s="109" t="s">
        <v>32</v>
      </c>
      <c r="M63" s="109"/>
      <c r="N63" s="109"/>
      <c r="O63" s="96">
        <f>'Расчет страховых взносов'!I13</f>
        <v>7.096774193587407</v>
      </c>
      <c r="P63" s="96"/>
      <c r="Q63" s="109" t="s">
        <v>33</v>
      </c>
      <c r="R63" s="109"/>
      <c r="S63" s="109"/>
      <c r="T63" s="109"/>
      <c r="U63" s="109"/>
      <c r="V63" s="109"/>
      <c r="W63" s="96">
        <v>9</v>
      </c>
      <c r="X63" s="96"/>
      <c r="Y63" s="96"/>
      <c r="Z63" s="96"/>
      <c r="AA63" s="96"/>
      <c r="AB63" s="96"/>
      <c r="AC63" s="96"/>
      <c r="AD63" s="96"/>
      <c r="AE63" s="96"/>
      <c r="AF63" s="109"/>
      <c r="AG63" s="109"/>
      <c r="AH63" s="109"/>
      <c r="AI63" s="109"/>
      <c r="AJ63" s="109"/>
      <c r="AK63" s="109"/>
      <c r="AL63" s="16"/>
    </row>
    <row r="64" spans="1:38" ht="12.75">
      <c r="A64" s="27"/>
      <c r="B64" s="15"/>
      <c r="C64" s="115" t="s">
        <v>34</v>
      </c>
      <c r="D64" s="115"/>
      <c r="E64" s="115"/>
      <c r="F64" s="115"/>
      <c r="G64" s="115"/>
      <c r="H64" s="115"/>
      <c r="I64" s="115"/>
      <c r="J64" s="115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09" t="s">
        <v>35</v>
      </c>
      <c r="W64" s="109"/>
      <c r="X64" s="99"/>
      <c r="Y64" s="99"/>
      <c r="Z64" s="99"/>
      <c r="AA64" s="24"/>
      <c r="AB64" s="99"/>
      <c r="AC64" s="99"/>
      <c r="AD64" s="99"/>
      <c r="AE64" s="99"/>
      <c r="AF64" s="99"/>
      <c r="AG64" s="99"/>
      <c r="AH64" s="99"/>
      <c r="AI64" s="28">
        <v>20</v>
      </c>
      <c r="AJ64" s="29"/>
      <c r="AK64" s="24" t="s">
        <v>36</v>
      </c>
      <c r="AL64" s="25"/>
    </row>
    <row r="65" spans="1:38" s="21" customFormat="1" ht="10.5" customHeight="1">
      <c r="A65" s="30"/>
      <c r="B65" s="31"/>
      <c r="C65" s="113" t="s">
        <v>37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32"/>
    </row>
    <row r="66" spans="1:38" ht="25.5" customHeight="1">
      <c r="A66" s="33"/>
      <c r="B66" s="23"/>
      <c r="C66" s="114" t="str">
        <f>C51</f>
        <v>УФК по Ямало-Ненецкому автономному округу (ОПФР (государственное учреждение) по ЯНАО)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98" t="s">
        <v>14</v>
      </c>
      <c r="AB66" s="98"/>
      <c r="AC66" s="98"/>
      <c r="AD66" s="98"/>
      <c r="AE66" s="99">
        <f>AE51</f>
        <v>890101001</v>
      </c>
      <c r="AF66" s="99"/>
      <c r="AG66" s="99"/>
      <c r="AH66" s="99"/>
      <c r="AI66" s="99"/>
      <c r="AJ66" s="99"/>
      <c r="AK66" s="99"/>
      <c r="AL66" s="16"/>
    </row>
    <row r="67" spans="1:38" s="21" customFormat="1" ht="7.5" customHeight="1">
      <c r="A67" s="18"/>
      <c r="B67" s="19"/>
      <c r="C67" s="102" t="s">
        <v>15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20"/>
    </row>
    <row r="68" spans="1:38" ht="20.25" customHeight="1">
      <c r="A68" s="27"/>
      <c r="B68" s="15"/>
      <c r="C68" s="99">
        <f>C53</f>
        <v>8901002223</v>
      </c>
      <c r="D68" s="99"/>
      <c r="E68" s="99"/>
      <c r="F68" s="99"/>
      <c r="G68" s="99"/>
      <c r="H68" s="99"/>
      <c r="I68" s="99"/>
      <c r="J68" s="99"/>
      <c r="K68" s="99"/>
      <c r="L68" s="99"/>
      <c r="M68" s="24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24"/>
      <c r="AD68" s="99">
        <f>AD53</f>
        <v>0</v>
      </c>
      <c r="AE68" s="99"/>
      <c r="AF68" s="99"/>
      <c r="AG68" s="99"/>
      <c r="AH68" s="99"/>
      <c r="AI68" s="99"/>
      <c r="AJ68" s="99"/>
      <c r="AK68" s="99"/>
      <c r="AL68" s="16"/>
    </row>
    <row r="69" spans="1:38" s="21" customFormat="1" ht="7.5" customHeight="1">
      <c r="A69" s="18"/>
      <c r="B69" s="19"/>
      <c r="C69" s="102" t="s">
        <v>16</v>
      </c>
      <c r="D69" s="102"/>
      <c r="E69" s="102"/>
      <c r="F69" s="102"/>
      <c r="G69" s="102"/>
      <c r="H69" s="102"/>
      <c r="I69" s="102"/>
      <c r="J69" s="102"/>
      <c r="K69" s="102"/>
      <c r="L69" s="102"/>
      <c r="N69" s="103" t="s">
        <v>17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D69" s="103" t="s">
        <v>18</v>
      </c>
      <c r="AE69" s="103"/>
      <c r="AF69" s="103"/>
      <c r="AG69" s="103"/>
      <c r="AH69" s="103"/>
      <c r="AI69" s="103"/>
      <c r="AJ69" s="103"/>
      <c r="AK69" s="103"/>
      <c r="AL69" s="20"/>
    </row>
    <row r="70" spans="1:38" ht="20.25" customHeight="1">
      <c r="A70" s="27"/>
      <c r="B70" s="15"/>
      <c r="C70" s="99" t="str">
        <f>C55</f>
        <v>40101810500000010001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26" t="s">
        <v>19</v>
      </c>
      <c r="Z70" s="105" t="s">
        <v>85</v>
      </c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6"/>
    </row>
    <row r="71" spans="1:38" s="21" customFormat="1" ht="9" customHeight="1">
      <c r="A71" s="18"/>
      <c r="B71" s="19"/>
      <c r="C71" s="102" t="s">
        <v>20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Z71" s="103" t="s">
        <v>21</v>
      </c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20"/>
    </row>
    <row r="72" spans="1:38" ht="20.25" customHeight="1">
      <c r="A72" s="27"/>
      <c r="B72" s="15"/>
      <c r="C72" s="109" t="s">
        <v>22</v>
      </c>
      <c r="D72" s="109"/>
      <c r="E72" s="108">
        <f>D57</f>
        <v>47182000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95" t="s">
        <v>23</v>
      </c>
      <c r="Q72" s="95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16"/>
    </row>
    <row r="73" spans="1:38" ht="16.5" customHeight="1">
      <c r="A73" s="27"/>
      <c r="B73" s="15"/>
      <c r="C73" s="107" t="str">
        <f>C58</f>
        <v>Взносы на ОПС в фиксированном размере, зачисляемые в ПФР  на выплату накопительной части трудовой пенсии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24"/>
      <c r="U73" s="99" t="str">
        <f>U58</f>
        <v>392 1 02 02150 06 1000 160</v>
      </c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16"/>
    </row>
    <row r="74" spans="1:38" s="21" customFormat="1" ht="7.5" customHeight="1">
      <c r="A74" s="18"/>
      <c r="B74" s="19"/>
      <c r="C74" s="102" t="s">
        <v>25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 t="s">
        <v>26</v>
      </c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20"/>
    </row>
    <row r="75" spans="1:38" ht="20.25" customHeight="1">
      <c r="A75" s="27"/>
      <c r="B75" s="15"/>
      <c r="C75" s="109" t="s">
        <v>27</v>
      </c>
      <c r="D75" s="109"/>
      <c r="E75" s="109"/>
      <c r="F75" s="109"/>
      <c r="G75" s="109"/>
      <c r="H75" s="109"/>
      <c r="I75" s="109"/>
      <c r="J75" s="111">
        <f>J60</f>
        <v>0</v>
      </c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6"/>
    </row>
    <row r="76" spans="1:38" ht="20.25" customHeight="1">
      <c r="A76" s="27"/>
      <c r="B76" s="15"/>
      <c r="C76" s="109" t="s">
        <v>4</v>
      </c>
      <c r="D76" s="109"/>
      <c r="E76" s="109"/>
      <c r="F76" s="109"/>
      <c r="G76" s="109"/>
      <c r="H76" s="109"/>
      <c r="I76" s="111">
        <f>I61</f>
        <v>0</v>
      </c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6"/>
    </row>
    <row r="77" spans="1:38" ht="20.25" customHeight="1">
      <c r="A77" s="27"/>
      <c r="B77" s="15"/>
      <c r="C77" s="109" t="s">
        <v>28</v>
      </c>
      <c r="D77" s="109"/>
      <c r="E77" s="109"/>
      <c r="F77" s="109"/>
      <c r="G77" s="110">
        <f>H62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98" t="s">
        <v>29</v>
      </c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9">
        <f>AE62</f>
        <v>0</v>
      </c>
      <c r="AF77" s="99"/>
      <c r="AG77" s="99"/>
      <c r="AH77" s="99"/>
      <c r="AI77" s="99"/>
      <c r="AJ77" s="99"/>
      <c r="AK77" s="99"/>
      <c r="AL77" s="16"/>
    </row>
    <row r="78" spans="1:38" ht="22.5" customHeight="1">
      <c r="A78" s="14" t="s">
        <v>38</v>
      </c>
      <c r="B78" s="15"/>
      <c r="C78" s="109" t="s">
        <v>31</v>
      </c>
      <c r="D78" s="109"/>
      <c r="E78" s="109"/>
      <c r="F78" s="112">
        <f>F63</f>
        <v>2861</v>
      </c>
      <c r="G78" s="112"/>
      <c r="H78" s="112"/>
      <c r="I78" s="112"/>
      <c r="J78" s="112"/>
      <c r="K78" s="112"/>
      <c r="L78" s="109" t="s">
        <v>32</v>
      </c>
      <c r="M78" s="109"/>
      <c r="N78" s="109"/>
      <c r="O78" s="96">
        <f>O63</f>
        <v>7.096774193587407</v>
      </c>
      <c r="P78" s="96"/>
      <c r="Q78" s="109" t="s">
        <v>33</v>
      </c>
      <c r="R78" s="109"/>
      <c r="S78" s="109"/>
      <c r="T78" s="109"/>
      <c r="U78" s="109"/>
      <c r="V78" s="109"/>
      <c r="W78" s="96">
        <f>W63</f>
        <v>9</v>
      </c>
      <c r="X78" s="96"/>
      <c r="Y78" s="96"/>
      <c r="Z78" s="96"/>
      <c r="AA78" s="96"/>
      <c r="AB78" s="96"/>
      <c r="AC78" s="96"/>
      <c r="AD78" s="96"/>
      <c r="AE78" s="96"/>
      <c r="AF78" s="96"/>
      <c r="AG78" s="109"/>
      <c r="AH78" s="109"/>
      <c r="AI78" s="109"/>
      <c r="AJ78" s="109"/>
      <c r="AK78" s="109"/>
      <c r="AL78" s="16"/>
    </row>
    <row r="79" spans="1:38" ht="24" customHeight="1">
      <c r="A79" s="14" t="s">
        <v>30</v>
      </c>
      <c r="B79" s="15"/>
      <c r="C79" s="115" t="s">
        <v>34</v>
      </c>
      <c r="D79" s="115"/>
      <c r="E79" s="115"/>
      <c r="F79" s="115"/>
      <c r="G79" s="115"/>
      <c r="H79" s="115"/>
      <c r="I79" s="115"/>
      <c r="J79" s="115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09" t="s">
        <v>35</v>
      </c>
      <c r="W79" s="109"/>
      <c r="X79" s="99"/>
      <c r="Y79" s="99"/>
      <c r="Z79" s="99"/>
      <c r="AA79" s="24"/>
      <c r="AB79" s="99"/>
      <c r="AC79" s="99"/>
      <c r="AD79" s="99"/>
      <c r="AE79" s="99"/>
      <c r="AF79" s="99"/>
      <c r="AG79" s="99"/>
      <c r="AH79" s="99"/>
      <c r="AI79" s="28">
        <v>20</v>
      </c>
      <c r="AJ79" s="29"/>
      <c r="AK79" s="24" t="s">
        <v>36</v>
      </c>
      <c r="AL79" s="16"/>
    </row>
    <row r="80" spans="1:38" s="21" customFormat="1" ht="12.75" customHeight="1">
      <c r="A80" s="34"/>
      <c r="B80" s="35"/>
      <c r="C80" s="117" t="s">
        <v>37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36"/>
    </row>
    <row r="83" spans="1:38" ht="12.75">
      <c r="A83" s="11"/>
      <c r="B83" s="12"/>
      <c r="C83" s="101" t="s">
        <v>11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3"/>
    </row>
    <row r="84" spans="1:38" ht="14.25">
      <c r="A84" s="14" t="s">
        <v>12</v>
      </c>
      <c r="B84" s="15"/>
      <c r="C84" s="95" t="s">
        <v>13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6">
        <v>9</v>
      </c>
      <c r="AI84" s="96"/>
      <c r="AJ84" s="96"/>
      <c r="AK84" s="96"/>
      <c r="AL84" s="16"/>
    </row>
    <row r="85" spans="1:38" ht="24.75" customHeight="1">
      <c r="A85" s="17"/>
      <c r="B85" s="15"/>
      <c r="C85" s="97" t="s">
        <v>83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8" t="s">
        <v>14</v>
      </c>
      <c r="AB85" s="98"/>
      <c r="AC85" s="98"/>
      <c r="AD85" s="98"/>
      <c r="AE85" s="99">
        <v>890101001</v>
      </c>
      <c r="AF85" s="99"/>
      <c r="AG85" s="99"/>
      <c r="AH85" s="99"/>
      <c r="AI85" s="99"/>
      <c r="AJ85" s="99"/>
      <c r="AK85" s="99"/>
      <c r="AL85" s="16"/>
    </row>
    <row r="86" spans="1:38" s="21" customFormat="1" ht="8.25">
      <c r="A86" s="18"/>
      <c r="B86" s="19"/>
      <c r="C86" s="102" t="s">
        <v>15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20"/>
    </row>
    <row r="87" spans="1:38" ht="16.5" customHeight="1">
      <c r="A87" s="22"/>
      <c r="B87" s="23"/>
      <c r="C87" s="99">
        <v>8901002223</v>
      </c>
      <c r="D87" s="99"/>
      <c r="E87" s="99"/>
      <c r="F87" s="99"/>
      <c r="G87" s="99"/>
      <c r="H87" s="99"/>
      <c r="I87" s="99"/>
      <c r="J87" s="99"/>
      <c r="K87" s="99"/>
      <c r="L87" s="99"/>
      <c r="M87" s="24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24"/>
      <c r="AD87" s="99">
        <f>AD68</f>
        <v>0</v>
      </c>
      <c r="AE87" s="99"/>
      <c r="AF87" s="99"/>
      <c r="AG87" s="99"/>
      <c r="AH87" s="99"/>
      <c r="AI87" s="99"/>
      <c r="AJ87" s="99"/>
      <c r="AK87" s="99"/>
      <c r="AL87" s="25"/>
    </row>
    <row r="88" spans="1:38" s="21" customFormat="1" ht="8.25" customHeight="1">
      <c r="A88" s="18"/>
      <c r="B88" s="19"/>
      <c r="C88" s="102" t="s">
        <v>16</v>
      </c>
      <c r="D88" s="102"/>
      <c r="E88" s="102"/>
      <c r="F88" s="102"/>
      <c r="G88" s="102"/>
      <c r="H88" s="102"/>
      <c r="I88" s="102"/>
      <c r="J88" s="102"/>
      <c r="K88" s="102"/>
      <c r="L88" s="102"/>
      <c r="N88" s="103" t="s">
        <v>17</v>
      </c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D88" s="103" t="s">
        <v>18</v>
      </c>
      <c r="AE88" s="103"/>
      <c r="AF88" s="103"/>
      <c r="AG88" s="103"/>
      <c r="AH88" s="103"/>
      <c r="AI88" s="103"/>
      <c r="AJ88" s="103"/>
      <c r="AK88" s="103"/>
      <c r="AL88" s="20"/>
    </row>
    <row r="89" spans="1:38" ht="21" customHeight="1">
      <c r="A89" s="22"/>
      <c r="B89" s="23"/>
      <c r="C89" s="104" t="s">
        <v>84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26" t="s">
        <v>19</v>
      </c>
      <c r="Z89" s="105" t="s">
        <v>85</v>
      </c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25"/>
    </row>
    <row r="90" spans="1:38" s="21" customFormat="1" ht="7.5" customHeight="1">
      <c r="A90" s="18"/>
      <c r="B90" s="19"/>
      <c r="C90" s="102" t="s">
        <v>20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Z90" s="103" t="s">
        <v>21</v>
      </c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20"/>
    </row>
    <row r="91" spans="1:38" ht="16.5" customHeight="1">
      <c r="A91" s="22"/>
      <c r="B91" s="23"/>
      <c r="C91" s="24" t="s">
        <v>22</v>
      </c>
      <c r="D91" s="108">
        <v>47182000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95" t="s">
        <v>23</v>
      </c>
      <c r="Q91" s="95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25"/>
    </row>
    <row r="92" spans="1:38" ht="16.5" customHeight="1">
      <c r="A92" s="22"/>
      <c r="B92" s="23"/>
      <c r="C92" s="99" t="s">
        <v>40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24"/>
      <c r="U92" s="99" t="str">
        <f>'Расчет страховых взносов'!B14</f>
        <v>392 1 02 02101 08 1011 160</v>
      </c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25"/>
    </row>
    <row r="93" spans="1:38" s="21" customFormat="1" ht="9" customHeight="1">
      <c r="A93" s="18"/>
      <c r="B93" s="19"/>
      <c r="C93" s="102" t="s">
        <v>25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3" t="s">
        <v>26</v>
      </c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20"/>
    </row>
    <row r="94" spans="1:38" ht="15" customHeight="1">
      <c r="A94" s="22"/>
      <c r="B94" s="23"/>
      <c r="C94" s="109" t="s">
        <v>27</v>
      </c>
      <c r="D94" s="109"/>
      <c r="E94" s="109"/>
      <c r="F94" s="109"/>
      <c r="G94" s="109"/>
      <c r="H94" s="109"/>
      <c r="I94" s="109"/>
      <c r="J94" s="111">
        <f>B3</f>
        <v>0</v>
      </c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25"/>
    </row>
    <row r="95" spans="1:38" ht="15" customHeight="1">
      <c r="A95" s="22"/>
      <c r="B95" s="23"/>
      <c r="C95" s="109" t="s">
        <v>4</v>
      </c>
      <c r="D95" s="109"/>
      <c r="E95" s="109"/>
      <c r="F95" s="109"/>
      <c r="G95" s="109"/>
      <c r="H95" s="109"/>
      <c r="I95" s="111">
        <f>B4</f>
        <v>0</v>
      </c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25"/>
    </row>
    <row r="96" spans="1:38" ht="15" customHeight="1">
      <c r="A96" s="22"/>
      <c r="B96" s="23"/>
      <c r="C96" s="109" t="s">
        <v>28</v>
      </c>
      <c r="D96" s="109"/>
      <c r="E96" s="109"/>
      <c r="F96" s="109"/>
      <c r="G96" s="109"/>
      <c r="H96" s="110">
        <f>B5</f>
        <v>0</v>
      </c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98" t="s">
        <v>29</v>
      </c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9">
        <f>B7</f>
        <v>0</v>
      </c>
      <c r="AF96" s="99"/>
      <c r="AG96" s="99"/>
      <c r="AH96" s="99"/>
      <c r="AI96" s="99"/>
      <c r="AJ96" s="99"/>
      <c r="AK96" s="99"/>
      <c r="AL96" s="25"/>
    </row>
    <row r="97" spans="1:38" ht="15" customHeight="1">
      <c r="A97" s="14" t="s">
        <v>30</v>
      </c>
      <c r="B97" s="15"/>
      <c r="C97" s="109" t="s">
        <v>31</v>
      </c>
      <c r="D97" s="109"/>
      <c r="E97" s="109"/>
      <c r="F97" s="112">
        <f>'Расчет страховых взносов'!H14</f>
        <v>1215</v>
      </c>
      <c r="G97" s="112"/>
      <c r="H97" s="112"/>
      <c r="I97" s="112"/>
      <c r="J97" s="112"/>
      <c r="K97" s="112"/>
      <c r="L97" s="109" t="s">
        <v>32</v>
      </c>
      <c r="M97" s="109"/>
      <c r="N97" s="109"/>
      <c r="O97" s="96">
        <f>'Расчет страховых взносов'!I14</f>
        <v>95.51612903226214</v>
      </c>
      <c r="P97" s="96"/>
      <c r="Q97" s="109" t="s">
        <v>33</v>
      </c>
      <c r="R97" s="109"/>
      <c r="S97" s="109"/>
      <c r="T97" s="109"/>
      <c r="U97" s="109"/>
      <c r="V97" s="109"/>
      <c r="W97" s="96">
        <v>9</v>
      </c>
      <c r="X97" s="96"/>
      <c r="Y97" s="96"/>
      <c r="Z97" s="96"/>
      <c r="AA97" s="96"/>
      <c r="AB97" s="96"/>
      <c r="AC97" s="96"/>
      <c r="AD97" s="96"/>
      <c r="AE97" s="96"/>
      <c r="AF97" s="109"/>
      <c r="AG97" s="109"/>
      <c r="AH97" s="109"/>
      <c r="AI97" s="109"/>
      <c r="AJ97" s="109"/>
      <c r="AK97" s="109"/>
      <c r="AL97" s="16"/>
    </row>
    <row r="98" spans="1:38" ht="12.75">
      <c r="A98" s="27"/>
      <c r="B98" s="15"/>
      <c r="C98" s="115" t="s">
        <v>34</v>
      </c>
      <c r="D98" s="115"/>
      <c r="E98" s="115"/>
      <c r="F98" s="115"/>
      <c r="G98" s="115"/>
      <c r="H98" s="115"/>
      <c r="I98" s="115"/>
      <c r="J98" s="115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09" t="s">
        <v>35</v>
      </c>
      <c r="W98" s="109"/>
      <c r="X98" s="99"/>
      <c r="Y98" s="99"/>
      <c r="Z98" s="99"/>
      <c r="AA98" s="24"/>
      <c r="AB98" s="99"/>
      <c r="AC98" s="99"/>
      <c r="AD98" s="99"/>
      <c r="AE98" s="99"/>
      <c r="AF98" s="99"/>
      <c r="AG98" s="99"/>
      <c r="AH98" s="99"/>
      <c r="AI98" s="28">
        <v>20</v>
      </c>
      <c r="AJ98" s="29"/>
      <c r="AK98" s="24" t="s">
        <v>36</v>
      </c>
      <c r="AL98" s="25"/>
    </row>
    <row r="99" spans="1:38" s="21" customFormat="1" ht="10.5" customHeight="1">
      <c r="A99" s="30"/>
      <c r="B99" s="31"/>
      <c r="C99" s="113" t="s">
        <v>37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32"/>
    </row>
    <row r="100" spans="1:38" ht="25.5" customHeight="1">
      <c r="A100" s="33"/>
      <c r="B100" s="23"/>
      <c r="C100" s="114" t="str">
        <f>C85</f>
        <v>УФК по Ямало-Ненецкому автономному округу (ОПФР (государственное учреждение) по ЯНАО)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98" t="s">
        <v>14</v>
      </c>
      <c r="AB100" s="98"/>
      <c r="AC100" s="98"/>
      <c r="AD100" s="98"/>
      <c r="AE100" s="99">
        <f>AE85</f>
        <v>890101001</v>
      </c>
      <c r="AF100" s="99"/>
      <c r="AG100" s="99"/>
      <c r="AH100" s="99"/>
      <c r="AI100" s="99"/>
      <c r="AJ100" s="99"/>
      <c r="AK100" s="99"/>
      <c r="AL100" s="16"/>
    </row>
    <row r="101" spans="1:38" s="21" customFormat="1" ht="7.5" customHeight="1">
      <c r="A101" s="18"/>
      <c r="B101" s="19"/>
      <c r="C101" s="102" t="s">
        <v>15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20"/>
    </row>
    <row r="102" spans="1:38" ht="20.25" customHeight="1">
      <c r="A102" s="27"/>
      <c r="B102" s="15"/>
      <c r="C102" s="99">
        <f>C87</f>
        <v>8901002223</v>
      </c>
      <c r="D102" s="99"/>
      <c r="E102" s="99"/>
      <c r="F102" s="99"/>
      <c r="G102" s="99"/>
      <c r="H102" s="99"/>
      <c r="I102" s="99"/>
      <c r="J102" s="99"/>
      <c r="K102" s="99"/>
      <c r="L102" s="99"/>
      <c r="M102" s="24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24"/>
      <c r="AD102" s="99">
        <f>B6</f>
        <v>0</v>
      </c>
      <c r="AE102" s="99"/>
      <c r="AF102" s="99"/>
      <c r="AG102" s="99"/>
      <c r="AH102" s="99"/>
      <c r="AI102" s="99"/>
      <c r="AJ102" s="99"/>
      <c r="AK102" s="99"/>
      <c r="AL102" s="16"/>
    </row>
    <row r="103" spans="1:38" s="21" customFormat="1" ht="7.5" customHeight="1">
      <c r="A103" s="18"/>
      <c r="B103" s="19"/>
      <c r="C103" s="102" t="s">
        <v>16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N103" s="103" t="s">
        <v>17</v>
      </c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D103" s="103" t="s">
        <v>18</v>
      </c>
      <c r="AE103" s="103"/>
      <c r="AF103" s="103"/>
      <c r="AG103" s="103"/>
      <c r="AH103" s="103"/>
      <c r="AI103" s="103"/>
      <c r="AJ103" s="103"/>
      <c r="AK103" s="103"/>
      <c r="AL103" s="20"/>
    </row>
    <row r="104" spans="1:38" ht="20.25" customHeight="1">
      <c r="A104" s="27"/>
      <c r="B104" s="15"/>
      <c r="C104" s="99" t="str">
        <f>C89</f>
        <v>40101810500000010001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26" t="s">
        <v>19</v>
      </c>
      <c r="Z104" s="105" t="str">
        <f>Z89</f>
        <v>РКЦ САЛЕХАРД Г. САЛЕХАРД</v>
      </c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6"/>
    </row>
    <row r="105" spans="1:38" s="21" customFormat="1" ht="9" customHeight="1">
      <c r="A105" s="18"/>
      <c r="B105" s="19"/>
      <c r="C105" s="102" t="s">
        <v>20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Z105" s="103" t="s">
        <v>21</v>
      </c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20"/>
    </row>
    <row r="106" spans="1:38" ht="20.25" customHeight="1">
      <c r="A106" s="27"/>
      <c r="B106" s="15"/>
      <c r="C106" s="109" t="s">
        <v>22</v>
      </c>
      <c r="D106" s="109"/>
      <c r="E106" s="108">
        <f>D91</f>
        <v>47182000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95" t="s">
        <v>23</v>
      </c>
      <c r="Q106" s="95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16"/>
    </row>
    <row r="107" spans="1:38" ht="16.5" customHeight="1">
      <c r="A107" s="27"/>
      <c r="B107" s="15"/>
      <c r="C107" s="99" t="str">
        <f>C92</f>
        <v>Взносы. ФФОМС</v>
      </c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24"/>
      <c r="U107" s="99" t="str">
        <f>U92</f>
        <v>392 1 02 02101 08 1011 160</v>
      </c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16"/>
    </row>
    <row r="108" spans="1:38" s="21" customFormat="1" ht="7.5" customHeight="1">
      <c r="A108" s="18"/>
      <c r="B108" s="19"/>
      <c r="C108" s="102" t="s">
        <v>25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3" t="s">
        <v>26</v>
      </c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20"/>
    </row>
    <row r="109" spans="1:38" ht="20.25" customHeight="1">
      <c r="A109" s="27"/>
      <c r="B109" s="15"/>
      <c r="C109" s="109" t="s">
        <v>27</v>
      </c>
      <c r="D109" s="109"/>
      <c r="E109" s="109"/>
      <c r="F109" s="109"/>
      <c r="G109" s="109"/>
      <c r="H109" s="109"/>
      <c r="I109" s="109"/>
      <c r="J109" s="111">
        <f>J94</f>
        <v>0</v>
      </c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6"/>
    </row>
    <row r="110" spans="1:38" ht="20.25" customHeight="1">
      <c r="A110" s="27"/>
      <c r="B110" s="15"/>
      <c r="C110" s="109" t="s">
        <v>4</v>
      </c>
      <c r="D110" s="109"/>
      <c r="E110" s="109"/>
      <c r="F110" s="109"/>
      <c r="G110" s="109"/>
      <c r="H110" s="109"/>
      <c r="I110" s="111">
        <f>I95</f>
        <v>0</v>
      </c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6"/>
    </row>
    <row r="111" spans="1:38" ht="20.25" customHeight="1">
      <c r="A111" s="27"/>
      <c r="B111" s="15"/>
      <c r="C111" s="109" t="s">
        <v>28</v>
      </c>
      <c r="D111" s="109"/>
      <c r="E111" s="109"/>
      <c r="F111" s="109"/>
      <c r="G111" s="110">
        <f>H96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98" t="s">
        <v>29</v>
      </c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9">
        <f>AE96</f>
        <v>0</v>
      </c>
      <c r="AF111" s="99"/>
      <c r="AG111" s="99"/>
      <c r="AH111" s="99"/>
      <c r="AI111" s="99"/>
      <c r="AJ111" s="99"/>
      <c r="AK111" s="99"/>
      <c r="AL111" s="16"/>
    </row>
    <row r="112" spans="1:38" ht="22.5" customHeight="1">
      <c r="A112" s="14" t="s">
        <v>38</v>
      </c>
      <c r="B112" s="15"/>
      <c r="C112" s="109" t="s">
        <v>31</v>
      </c>
      <c r="D112" s="109"/>
      <c r="E112" s="109"/>
      <c r="F112" s="112">
        <f>F97</f>
        <v>1215</v>
      </c>
      <c r="G112" s="112"/>
      <c r="H112" s="112"/>
      <c r="I112" s="112"/>
      <c r="J112" s="112"/>
      <c r="K112" s="112"/>
      <c r="L112" s="109" t="s">
        <v>32</v>
      </c>
      <c r="M112" s="109"/>
      <c r="N112" s="109"/>
      <c r="O112" s="96">
        <f>O97</f>
        <v>95.51612903226214</v>
      </c>
      <c r="P112" s="96"/>
      <c r="Q112" s="109" t="s">
        <v>33</v>
      </c>
      <c r="R112" s="109"/>
      <c r="S112" s="109"/>
      <c r="T112" s="109"/>
      <c r="U112" s="109"/>
      <c r="V112" s="109"/>
      <c r="W112" s="96">
        <f>W97</f>
        <v>9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109"/>
      <c r="AH112" s="109"/>
      <c r="AI112" s="109"/>
      <c r="AJ112" s="109"/>
      <c r="AK112" s="109"/>
      <c r="AL112" s="16"/>
    </row>
    <row r="113" spans="1:38" ht="24" customHeight="1">
      <c r="A113" s="14" t="s">
        <v>30</v>
      </c>
      <c r="B113" s="15"/>
      <c r="C113" s="115" t="s">
        <v>34</v>
      </c>
      <c r="D113" s="115"/>
      <c r="E113" s="115"/>
      <c r="F113" s="115"/>
      <c r="G113" s="115"/>
      <c r="H113" s="115"/>
      <c r="I113" s="115"/>
      <c r="J113" s="115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09" t="s">
        <v>35</v>
      </c>
      <c r="W113" s="109"/>
      <c r="X113" s="99"/>
      <c r="Y113" s="99"/>
      <c r="Z113" s="99"/>
      <c r="AA113" s="24"/>
      <c r="AB113" s="99"/>
      <c r="AC113" s="99"/>
      <c r="AD113" s="99"/>
      <c r="AE113" s="99"/>
      <c r="AF113" s="99"/>
      <c r="AG113" s="99"/>
      <c r="AH113" s="99"/>
      <c r="AI113" s="28">
        <v>20</v>
      </c>
      <c r="AJ113" s="29"/>
      <c r="AK113" s="24" t="s">
        <v>36</v>
      </c>
      <c r="AL113" s="16"/>
    </row>
    <row r="114" spans="1:38" s="21" customFormat="1" ht="12.75" customHeight="1">
      <c r="A114" s="34"/>
      <c r="B114" s="35"/>
      <c r="C114" s="117" t="s">
        <v>37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36"/>
    </row>
  </sheetData>
  <sheetProtection selectLockedCells="1" selectUnlockedCells="1"/>
  <mergeCells count="282">
    <mergeCell ref="C114:AK114"/>
    <mergeCell ref="Q112:V112"/>
    <mergeCell ref="W112:AF112"/>
    <mergeCell ref="AG112:AK112"/>
    <mergeCell ref="C113:J113"/>
    <mergeCell ref="K113:U113"/>
    <mergeCell ref="V113:W113"/>
    <mergeCell ref="X113:Z113"/>
    <mergeCell ref="AB113:AH113"/>
    <mergeCell ref="C112:E112"/>
    <mergeCell ref="F112:K112"/>
    <mergeCell ref="L112:N112"/>
    <mergeCell ref="O112:P112"/>
    <mergeCell ref="C111:F111"/>
    <mergeCell ref="G111:R111"/>
    <mergeCell ref="S111:AD111"/>
    <mergeCell ref="AE111:AK111"/>
    <mergeCell ref="C109:I109"/>
    <mergeCell ref="J109:AK109"/>
    <mergeCell ref="C110:H110"/>
    <mergeCell ref="I110:AK110"/>
    <mergeCell ref="C107:S107"/>
    <mergeCell ref="U107:AK107"/>
    <mergeCell ref="C108:S108"/>
    <mergeCell ref="T108:AK108"/>
    <mergeCell ref="C105:X105"/>
    <mergeCell ref="Z105:AK105"/>
    <mergeCell ref="C106:D106"/>
    <mergeCell ref="E106:O106"/>
    <mergeCell ref="P106:Q106"/>
    <mergeCell ref="R106:AK106"/>
    <mergeCell ref="C103:L103"/>
    <mergeCell ref="N103:AB103"/>
    <mergeCell ref="AD103:AK103"/>
    <mergeCell ref="C104:X104"/>
    <mergeCell ref="Z104:AK104"/>
    <mergeCell ref="C101:Z101"/>
    <mergeCell ref="AA101:AK101"/>
    <mergeCell ref="C102:L102"/>
    <mergeCell ref="N102:AB102"/>
    <mergeCell ref="AD102:AK102"/>
    <mergeCell ref="C99:AK99"/>
    <mergeCell ref="C100:Z100"/>
    <mergeCell ref="AA100:AD100"/>
    <mergeCell ref="AE100:AK100"/>
    <mergeCell ref="Q97:V97"/>
    <mergeCell ref="W97:AE97"/>
    <mergeCell ref="AF97:AK97"/>
    <mergeCell ref="C98:J98"/>
    <mergeCell ref="K98:U98"/>
    <mergeCell ref="V98:W98"/>
    <mergeCell ref="X98:Z98"/>
    <mergeCell ref="AB98:AH98"/>
    <mergeCell ref="C97:E97"/>
    <mergeCell ref="F97:K97"/>
    <mergeCell ref="L97:N97"/>
    <mergeCell ref="O97:P97"/>
    <mergeCell ref="C95:H95"/>
    <mergeCell ref="I95:AK95"/>
    <mergeCell ref="C96:G96"/>
    <mergeCell ref="H96:R96"/>
    <mergeCell ref="S96:AD96"/>
    <mergeCell ref="AE96:AK96"/>
    <mergeCell ref="C93:S93"/>
    <mergeCell ref="T93:AK93"/>
    <mergeCell ref="C94:I94"/>
    <mergeCell ref="J94:AK94"/>
    <mergeCell ref="D91:O91"/>
    <mergeCell ref="P91:Q91"/>
    <mergeCell ref="R91:AK91"/>
    <mergeCell ref="C92:S92"/>
    <mergeCell ref="U92:AK92"/>
    <mergeCell ref="C89:X89"/>
    <mergeCell ref="Z89:AK89"/>
    <mergeCell ref="C90:X90"/>
    <mergeCell ref="Z90:AK90"/>
    <mergeCell ref="C87:L87"/>
    <mergeCell ref="N87:AB87"/>
    <mergeCell ref="AD87:AK87"/>
    <mergeCell ref="C88:L88"/>
    <mergeCell ref="N88:AB88"/>
    <mergeCell ref="AD88:AK88"/>
    <mergeCell ref="C85:Z85"/>
    <mergeCell ref="AA85:AD85"/>
    <mergeCell ref="AE85:AK85"/>
    <mergeCell ref="C86:Z86"/>
    <mergeCell ref="AA86:AK86"/>
    <mergeCell ref="C80:AK80"/>
    <mergeCell ref="C83:AK83"/>
    <mergeCell ref="C84:AG84"/>
    <mergeCell ref="AH84:AK84"/>
    <mergeCell ref="C79:J79"/>
    <mergeCell ref="K79:U79"/>
    <mergeCell ref="V79:W79"/>
    <mergeCell ref="X79:Z79"/>
    <mergeCell ref="AB79:AH79"/>
    <mergeCell ref="C78:E78"/>
    <mergeCell ref="F78:K78"/>
    <mergeCell ref="L78:N78"/>
    <mergeCell ref="O78:P78"/>
    <mergeCell ref="C77:F77"/>
    <mergeCell ref="G77:R77"/>
    <mergeCell ref="S77:AD77"/>
    <mergeCell ref="AE77:AK77"/>
    <mergeCell ref="Q78:V78"/>
    <mergeCell ref="W78:AF78"/>
    <mergeCell ref="AG78:AK78"/>
    <mergeCell ref="C75:I75"/>
    <mergeCell ref="J75:AK75"/>
    <mergeCell ref="C76:H76"/>
    <mergeCell ref="I76:AK76"/>
    <mergeCell ref="C73:S73"/>
    <mergeCell ref="U73:AK73"/>
    <mergeCell ref="C74:S74"/>
    <mergeCell ref="T74:AK74"/>
    <mergeCell ref="C71:X71"/>
    <mergeCell ref="Z71:AK71"/>
    <mergeCell ref="C72:D72"/>
    <mergeCell ref="E72:O72"/>
    <mergeCell ref="P72:Q72"/>
    <mergeCell ref="R72:AK72"/>
    <mergeCell ref="C69:L69"/>
    <mergeCell ref="N69:AB69"/>
    <mergeCell ref="AD69:AK69"/>
    <mergeCell ref="C70:X70"/>
    <mergeCell ref="Z70:AK70"/>
    <mergeCell ref="C67:Z67"/>
    <mergeCell ref="AA67:AK67"/>
    <mergeCell ref="C68:L68"/>
    <mergeCell ref="N68:AB68"/>
    <mergeCell ref="AD68:AK68"/>
    <mergeCell ref="C65:AK65"/>
    <mergeCell ref="C66:Z66"/>
    <mergeCell ref="AA66:AD66"/>
    <mergeCell ref="AE66:AK66"/>
    <mergeCell ref="Q63:V63"/>
    <mergeCell ref="W63:AE63"/>
    <mergeCell ref="AF63:AK63"/>
    <mergeCell ref="C64:J64"/>
    <mergeCell ref="K64:U64"/>
    <mergeCell ref="V64:W64"/>
    <mergeCell ref="X64:Z64"/>
    <mergeCell ref="AB64:AH64"/>
    <mergeCell ref="C63:E63"/>
    <mergeCell ref="F63:K63"/>
    <mergeCell ref="L63:N63"/>
    <mergeCell ref="O63:P63"/>
    <mergeCell ref="C61:H61"/>
    <mergeCell ref="I61:AK61"/>
    <mergeCell ref="C62:G62"/>
    <mergeCell ref="H62:R62"/>
    <mergeCell ref="S62:AD62"/>
    <mergeCell ref="AE62:AK62"/>
    <mergeCell ref="C59:S59"/>
    <mergeCell ref="T59:AK59"/>
    <mergeCell ref="C60:I60"/>
    <mergeCell ref="J60:AK60"/>
    <mergeCell ref="D57:O57"/>
    <mergeCell ref="P57:Q57"/>
    <mergeCell ref="R57:AK57"/>
    <mergeCell ref="C58:S58"/>
    <mergeCell ref="U58:AK58"/>
    <mergeCell ref="C55:X55"/>
    <mergeCell ref="Z55:AK55"/>
    <mergeCell ref="C56:X56"/>
    <mergeCell ref="Z56:AK56"/>
    <mergeCell ref="C53:L53"/>
    <mergeCell ref="N53:AB53"/>
    <mergeCell ref="AD53:AK53"/>
    <mergeCell ref="C54:L54"/>
    <mergeCell ref="N54:AB54"/>
    <mergeCell ref="AD54:AK54"/>
    <mergeCell ref="C51:Z51"/>
    <mergeCell ref="AA51:AD51"/>
    <mergeCell ref="AE51:AK51"/>
    <mergeCell ref="C52:Z52"/>
    <mergeCell ref="AA52:AK52"/>
    <mergeCell ref="C45:AK45"/>
    <mergeCell ref="C49:AK49"/>
    <mergeCell ref="C50:AG50"/>
    <mergeCell ref="AH50:AK50"/>
    <mergeCell ref="C44:J44"/>
    <mergeCell ref="K44:U44"/>
    <mergeCell ref="V44:W44"/>
    <mergeCell ref="X44:Z44"/>
    <mergeCell ref="AB44:AH44"/>
    <mergeCell ref="C43:E43"/>
    <mergeCell ref="F43:K43"/>
    <mergeCell ref="L43:N43"/>
    <mergeCell ref="O43:P43"/>
    <mergeCell ref="C42:F42"/>
    <mergeCell ref="G42:R42"/>
    <mergeCell ref="S42:AD42"/>
    <mergeCell ref="AE42:AK42"/>
    <mergeCell ref="Q43:V43"/>
    <mergeCell ref="W43:AF43"/>
    <mergeCell ref="AG43:AK43"/>
    <mergeCell ref="C40:I40"/>
    <mergeCell ref="J40:AK40"/>
    <mergeCell ref="C41:H41"/>
    <mergeCell ref="I41:AK41"/>
    <mergeCell ref="C38:S38"/>
    <mergeCell ref="U38:AK38"/>
    <mergeCell ref="C39:S39"/>
    <mergeCell ref="T39:AK39"/>
    <mergeCell ref="C36:X36"/>
    <mergeCell ref="Z36:AK36"/>
    <mergeCell ref="C37:D37"/>
    <mergeCell ref="E37:O37"/>
    <mergeCell ref="P37:Q37"/>
    <mergeCell ref="R37:AK37"/>
    <mergeCell ref="C34:L34"/>
    <mergeCell ref="N34:AB34"/>
    <mergeCell ref="AD34:AK34"/>
    <mergeCell ref="C35:X35"/>
    <mergeCell ref="Z35:AK35"/>
    <mergeCell ref="C32:Z32"/>
    <mergeCell ref="AA32:AK32"/>
    <mergeCell ref="C33:L33"/>
    <mergeCell ref="N33:AB33"/>
    <mergeCell ref="AD33:AK33"/>
    <mergeCell ref="C30:AK30"/>
    <mergeCell ref="C31:Z31"/>
    <mergeCell ref="AA31:AD31"/>
    <mergeCell ref="AE31:AK31"/>
    <mergeCell ref="Q28:V28"/>
    <mergeCell ref="W28:AE28"/>
    <mergeCell ref="AF28:AK28"/>
    <mergeCell ref="C29:J29"/>
    <mergeCell ref="K29:U29"/>
    <mergeCell ref="V29:W29"/>
    <mergeCell ref="X29:Z29"/>
    <mergeCell ref="AB29:AH29"/>
    <mergeCell ref="C28:E28"/>
    <mergeCell ref="F28:K28"/>
    <mergeCell ref="L28:N28"/>
    <mergeCell ref="O28:P28"/>
    <mergeCell ref="C27:G27"/>
    <mergeCell ref="H27:R27"/>
    <mergeCell ref="S27:AD27"/>
    <mergeCell ref="AE27:AK27"/>
    <mergeCell ref="C25:I25"/>
    <mergeCell ref="J25:AK25"/>
    <mergeCell ref="C26:H26"/>
    <mergeCell ref="I26:AK26"/>
    <mergeCell ref="C23:S23"/>
    <mergeCell ref="U23:AK23"/>
    <mergeCell ref="C24:S24"/>
    <mergeCell ref="T24:AK24"/>
    <mergeCell ref="C21:X21"/>
    <mergeCell ref="Z21:AK21"/>
    <mergeCell ref="D22:O22"/>
    <mergeCell ref="P22:Q22"/>
    <mergeCell ref="R22:AK22"/>
    <mergeCell ref="C19:L19"/>
    <mergeCell ref="N19:AB19"/>
    <mergeCell ref="AD19:AK19"/>
    <mergeCell ref="C20:X20"/>
    <mergeCell ref="Z20:AK20"/>
    <mergeCell ref="C17:Z17"/>
    <mergeCell ref="AA17:AK17"/>
    <mergeCell ref="C18:L18"/>
    <mergeCell ref="N18:AB18"/>
    <mergeCell ref="AD18:AK18"/>
    <mergeCell ref="C15:AG15"/>
    <mergeCell ref="AH15:AK15"/>
    <mergeCell ref="C16:Z16"/>
    <mergeCell ref="AA16:AD16"/>
    <mergeCell ref="AE16:AK16"/>
    <mergeCell ref="B7:Y7"/>
    <mergeCell ref="AA7:AJ7"/>
    <mergeCell ref="A9:Y9"/>
    <mergeCell ref="C14:AK14"/>
    <mergeCell ref="B5:Y5"/>
    <mergeCell ref="AA5:AJ5"/>
    <mergeCell ref="B6:Y6"/>
    <mergeCell ref="AA6:AJ6"/>
    <mergeCell ref="AA2:AJ2"/>
    <mergeCell ref="B3:Y3"/>
    <mergeCell ref="AA3:AJ3"/>
    <mergeCell ref="B4:Y4"/>
    <mergeCell ref="AA4:AJ4"/>
  </mergeCells>
  <printOptions/>
  <pageMargins left="0.39375" right="0.39375" top="0.7875" bottom="0.7875" header="0.5118055555555555" footer="0.5118055555555555"/>
  <pageSetup horizontalDpi="300" verticalDpi="300" orientation="portrait" paperSize="9" scale="85" r:id="rId2"/>
  <rowBreaks count="2" manualBreakCount="2">
    <brk id="48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="130" zoomScaleNormal="130" zoomScaleSheetLayoutView="130" zoomScalePageLayoutView="0" workbookViewId="0" topLeftCell="A1">
      <selection activeCell="F13" sqref="F13"/>
    </sheetView>
  </sheetViews>
  <sheetFormatPr defaultColWidth="11.57421875" defaultRowHeight="12.75"/>
  <cols>
    <col min="1" max="1" width="30.421875" style="37" customWidth="1"/>
    <col min="2" max="2" width="6.28125" style="37" customWidth="1"/>
    <col min="3" max="3" width="7.57421875" style="37" customWidth="1"/>
    <col min="4" max="4" width="9.7109375" style="37" customWidth="1"/>
    <col min="5" max="5" width="12.57421875" style="37" customWidth="1"/>
    <col min="6" max="6" width="13.140625" style="37" customWidth="1"/>
    <col min="7" max="7" width="10.8515625" style="37" customWidth="1"/>
    <col min="8" max="12" width="11.57421875" style="37" hidden="1" customWidth="1"/>
    <col min="13" max="13" width="8.421875" style="37" hidden="1" customWidth="1"/>
    <col min="14" max="16" width="11.57421875" style="37" hidden="1" customWidth="1"/>
    <col min="17" max="17" width="4.7109375" style="37" hidden="1" customWidth="1"/>
    <col min="18" max="23" width="11.57421875" style="37" hidden="1" customWidth="1"/>
    <col min="24" max="24" width="5.00390625" style="37" hidden="1" customWidth="1"/>
    <col min="25" max="26" width="11.57421875" style="37" hidden="1" customWidth="1"/>
    <col min="27" max="16384" width="11.57421875" style="37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1" ht="18.75">
      <c r="A2" s="38" t="s">
        <v>41</v>
      </c>
      <c r="B2" s="120">
        <v>2013</v>
      </c>
      <c r="C2" s="120"/>
      <c r="D2" s="39" t="s">
        <v>42</v>
      </c>
      <c r="E2" s="39"/>
      <c r="F2" s="39"/>
      <c r="G2" s="39"/>
      <c r="H2" s="39"/>
      <c r="I2" s="39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 t="s">
        <v>43</v>
      </c>
      <c r="Z2" s="41" t="s">
        <v>44</v>
      </c>
      <c r="AA2" s="41"/>
      <c r="AB2" s="41"/>
      <c r="AC2" s="41"/>
      <c r="AD2" s="41"/>
      <c r="AE2" s="41"/>
    </row>
    <row r="3" spans="1:31" ht="13.5" customHeight="1">
      <c r="A3" s="38"/>
      <c r="B3" s="42"/>
      <c r="C3" s="41"/>
      <c r="D3" s="41"/>
      <c r="E3" s="41"/>
      <c r="F3" s="41"/>
      <c r="G3" s="41"/>
      <c r="H3" s="41"/>
      <c r="I3" s="41"/>
      <c r="J3" s="43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4" t="s">
        <v>45</v>
      </c>
      <c r="Y3" s="45">
        <f>IF(C$8=Y21,(Z21-B$8+1)/Z21,0)</f>
        <v>1</v>
      </c>
      <c r="Z3" s="46">
        <f>IF(C$9=Y21,B$9/Z21,0)</f>
        <v>0</v>
      </c>
      <c r="AA3" s="41"/>
      <c r="AB3" s="41"/>
      <c r="AC3" s="41"/>
      <c r="AD3" s="41"/>
      <c r="AE3" s="41"/>
    </row>
    <row r="4" spans="1:31" ht="15.75">
      <c r="A4" s="47" t="s">
        <v>46</v>
      </c>
      <c r="B4" s="120">
        <v>1970</v>
      </c>
      <c r="C4" s="120"/>
      <c r="D4" s="41"/>
      <c r="E4" s="41"/>
      <c r="F4" s="41"/>
      <c r="G4" s="41"/>
      <c r="H4" s="41"/>
      <c r="I4" s="41"/>
      <c r="J4" s="4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4" t="s">
        <v>47</v>
      </c>
      <c r="Y4" s="45">
        <f>IF(C$8=Y22,(Z22-B$8+1)/Z22,0)</f>
        <v>0</v>
      </c>
      <c r="Z4" s="46">
        <f>IF(C$9=Y22,B$9/Z22,0)</f>
        <v>0</v>
      </c>
      <c r="AA4" s="41"/>
      <c r="AB4" s="41"/>
      <c r="AC4" s="41"/>
      <c r="AD4" s="41"/>
      <c r="AE4" s="41"/>
    </row>
    <row r="5" spans="1:31" s="52" customFormat="1" ht="15.75">
      <c r="A5" s="48"/>
      <c r="B5" s="49"/>
      <c r="C5" s="49"/>
      <c r="D5" s="46"/>
      <c r="E5" s="46"/>
      <c r="F5" s="46"/>
      <c r="G5" s="46"/>
      <c r="H5" s="46"/>
      <c r="I5" s="46"/>
      <c r="J5" s="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5"/>
      <c r="Z5" s="46"/>
      <c r="AA5" s="46"/>
      <c r="AB5" s="46"/>
      <c r="AC5" s="46"/>
      <c r="AD5" s="46"/>
      <c r="AE5" s="46"/>
    </row>
    <row r="6" spans="1:31" ht="13.5" customHeight="1">
      <c r="A6" s="121" t="s">
        <v>48</v>
      </c>
      <c r="B6" s="121"/>
      <c r="C6" s="121"/>
      <c r="D6" s="121"/>
      <c r="E6" s="41"/>
      <c r="F6" s="41"/>
      <c r="G6" s="41"/>
      <c r="H6" s="41"/>
      <c r="I6" s="41"/>
      <c r="J6" s="43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4"/>
      <c r="Y6" s="45"/>
      <c r="Z6" s="46"/>
      <c r="AA6" s="41"/>
      <c r="AB6" s="41"/>
      <c r="AC6" s="41"/>
      <c r="AD6" s="41"/>
      <c r="AE6" s="41"/>
    </row>
    <row r="7" spans="1:31" ht="13.5">
      <c r="A7" s="41"/>
      <c r="B7" s="53" t="s">
        <v>49</v>
      </c>
      <c r="C7" s="53" t="s">
        <v>50</v>
      </c>
      <c r="D7" s="53" t="s">
        <v>42</v>
      </c>
      <c r="E7" s="41"/>
      <c r="F7" s="41"/>
      <c r="G7" s="41"/>
      <c r="H7" s="41"/>
      <c r="I7" s="41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4"/>
      <c r="Y7" s="45"/>
      <c r="Z7" s="46"/>
      <c r="AA7" s="41"/>
      <c r="AB7" s="41"/>
      <c r="AC7" s="41"/>
      <c r="AD7" s="41"/>
      <c r="AE7" s="41"/>
    </row>
    <row r="8" spans="1:31" ht="12.75">
      <c r="A8" s="41" t="s">
        <v>51</v>
      </c>
      <c r="B8" s="54">
        <v>1</v>
      </c>
      <c r="C8" s="54">
        <v>1</v>
      </c>
      <c r="D8" s="55">
        <f>B2</f>
        <v>2013</v>
      </c>
      <c r="E8" s="41"/>
      <c r="F8" s="41"/>
      <c r="G8" s="41"/>
      <c r="H8" s="41"/>
      <c r="I8" s="41"/>
      <c r="J8" s="43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4"/>
      <c r="Y8" s="45"/>
      <c r="Z8" s="46"/>
      <c r="AA8" s="41"/>
      <c r="AB8" s="41"/>
      <c r="AC8" s="41"/>
      <c r="AD8" s="41"/>
      <c r="AE8" s="41"/>
    </row>
    <row r="9" spans="1:31" ht="12.75">
      <c r="A9" s="41" t="s">
        <v>52</v>
      </c>
      <c r="B9" s="54">
        <v>18</v>
      </c>
      <c r="C9" s="54">
        <v>5</v>
      </c>
      <c r="D9" s="55">
        <f>D8</f>
        <v>2013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 t="s">
        <v>53</v>
      </c>
      <c r="S9" s="41"/>
      <c r="T9" s="41"/>
      <c r="U9" s="41"/>
      <c r="V9" s="41"/>
      <c r="W9" s="41"/>
      <c r="X9" s="44" t="s">
        <v>54</v>
      </c>
      <c r="Y9" s="45">
        <f>IF(C$8=Y23,(Z23-B$8+1)/Z23,0)</f>
        <v>0</v>
      </c>
      <c r="Z9" s="46">
        <f>IF(C$9=Y23,B$9/Z23,0)</f>
        <v>0</v>
      </c>
      <c r="AA9" s="41"/>
      <c r="AB9" s="41"/>
      <c r="AC9" s="41"/>
      <c r="AD9" s="41"/>
      <c r="AE9" s="41"/>
    </row>
    <row r="10" spans="1:31" s="52" customFormat="1" ht="12.75">
      <c r="A10" s="46"/>
      <c r="B10" s="56"/>
      <c r="C10" s="56"/>
      <c r="D10" s="5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51"/>
      <c r="Y10" s="45"/>
      <c r="Z10" s="46"/>
      <c r="AA10" s="46"/>
      <c r="AB10" s="46"/>
      <c r="AC10" s="46"/>
      <c r="AD10" s="46"/>
      <c r="AE10" s="46"/>
    </row>
    <row r="11" spans="1:31" ht="38.25" customHeight="1">
      <c r="A11" s="58" t="s">
        <v>55</v>
      </c>
      <c r="B11" s="122" t="s">
        <v>56</v>
      </c>
      <c r="C11" s="122"/>
      <c r="D11" s="122"/>
      <c r="E11" s="59" t="s">
        <v>57</v>
      </c>
      <c r="F11" s="60"/>
      <c r="G11" s="61"/>
      <c r="H11" s="62" t="s">
        <v>32</v>
      </c>
      <c r="I11" s="63" t="s">
        <v>58</v>
      </c>
      <c r="J11" s="118" t="s">
        <v>57</v>
      </c>
      <c r="K11" s="118"/>
      <c r="L11" s="118"/>
      <c r="M11" s="41"/>
      <c r="N11" s="64">
        <v>2010</v>
      </c>
      <c r="O11" s="65">
        <v>2011</v>
      </c>
      <c r="P11" s="65">
        <v>2013</v>
      </c>
      <c r="Q11" s="65">
        <v>2012</v>
      </c>
      <c r="R11" s="66" t="s">
        <v>59</v>
      </c>
      <c r="S11" s="66" t="s">
        <v>60</v>
      </c>
      <c r="T11" s="66" t="s">
        <v>61</v>
      </c>
      <c r="U11" s="66" t="s">
        <v>60</v>
      </c>
      <c r="V11" s="66" t="s">
        <v>62</v>
      </c>
      <c r="W11" s="41"/>
      <c r="X11" s="44" t="s">
        <v>63</v>
      </c>
      <c r="Y11" s="45">
        <f aca="true" t="shared" si="0" ref="Y11:Y19">IF(C$8=Y24,(Z24-B$8+1)/Z24,0)</f>
        <v>0</v>
      </c>
      <c r="Z11" s="46">
        <f aca="true" t="shared" si="1" ref="Z11:Z19">IF(C$9=Y24,B$9/Z24,0)</f>
        <v>0</v>
      </c>
      <c r="AA11" s="41"/>
      <c r="AB11" s="41"/>
      <c r="AC11" s="41"/>
      <c r="AD11" s="41"/>
      <c r="AE11" s="41"/>
    </row>
    <row r="12" spans="1:31" ht="21.75" customHeight="1">
      <c r="A12" s="67" t="s">
        <v>64</v>
      </c>
      <c r="B12" s="119" t="s">
        <v>65</v>
      </c>
      <c r="C12" s="119"/>
      <c r="D12" s="119"/>
      <c r="E12" s="68">
        <f>IF($B$2&gt;2013,"нет данных",J12+K12+L12)</f>
        <v>9536.903225806453</v>
      </c>
      <c r="F12" s="69"/>
      <c r="G12" s="70"/>
      <c r="H12" s="71">
        <f>IF(ROUND(E12,0)&gt;E12,ROUND(E12,0)-1,ROUND(E12,0))</f>
        <v>9536</v>
      </c>
      <c r="I12" s="72">
        <f>IF(ROUND(E12,0)&gt;E12,(E12-(ROUND(E12,0)-1))*100,(E12-ROUND(E12,0))*100)</f>
        <v>90.32258064526104</v>
      </c>
      <c r="J12" s="73">
        <f>IF($B$2=2010,N12,0)</f>
        <v>0</v>
      </c>
      <c r="K12" s="74">
        <f>IF($B$2=2011,O12,0)</f>
        <v>0</v>
      </c>
      <c r="L12" s="74">
        <f>IF($B$2=2013,P12,0)</f>
        <v>9536.903225806453</v>
      </c>
      <c r="M12" s="41"/>
      <c r="N12" s="75">
        <f>IF(B4&lt;1967,0.2*4330*W12,0.14*4330*W12)</f>
        <v>2776.787096774194</v>
      </c>
      <c r="O12" s="75">
        <f>IF(B4&lt;1967,0.26*4330*W12,0.2*4330*W12)</f>
        <v>3966.8387096774195</v>
      </c>
      <c r="P12" s="75">
        <f>IF(B4&lt;1967,0.26*5205*W12*2,0.2*5205*W12*2)</f>
        <v>9536.903225806453</v>
      </c>
      <c r="Q12" s="75">
        <f>IF(B4&lt;1967,0.26*4611*W12,0.2*4611*W12)</f>
        <v>4224.270967741936</v>
      </c>
      <c r="R12" s="75">
        <f>IF(D$8=B$2,12-C$8,0)</f>
        <v>11</v>
      </c>
      <c r="S12" s="75">
        <f>Y$20</f>
        <v>1</v>
      </c>
      <c r="T12" s="75">
        <f>IF(D$9=B$2,12-C$9+1,0)</f>
        <v>8</v>
      </c>
      <c r="U12" s="76">
        <f>Z$20</f>
        <v>0.5806451612903226</v>
      </c>
      <c r="V12" s="41">
        <f>IF(D$8&gt;B$2,0,R12-T12)</f>
        <v>3</v>
      </c>
      <c r="W12" s="77">
        <f>IF(D$8&lt;=B$2,V12+S12+U12,0)</f>
        <v>4.580645161290323</v>
      </c>
      <c r="X12" s="44" t="s">
        <v>66</v>
      </c>
      <c r="Y12" s="45">
        <f t="shared" si="0"/>
        <v>0</v>
      </c>
      <c r="Z12" s="46">
        <f t="shared" si="1"/>
        <v>0.5806451612903226</v>
      </c>
      <c r="AA12" s="41"/>
      <c r="AB12" s="41"/>
      <c r="AC12" s="41"/>
      <c r="AD12" s="41"/>
      <c r="AE12" s="41"/>
    </row>
    <row r="13" spans="1:31" ht="21.75" customHeight="1">
      <c r="A13" s="67" t="s">
        <v>67</v>
      </c>
      <c r="B13" s="119" t="s">
        <v>68</v>
      </c>
      <c r="C13" s="119"/>
      <c r="D13" s="119"/>
      <c r="E13" s="68">
        <f>IF($B$2&gt;2013,"нет данных",J13+K13+L13)</f>
        <v>2861.070967741936</v>
      </c>
      <c r="F13" s="69"/>
      <c r="G13" s="70"/>
      <c r="H13" s="71">
        <f>IF(ROUND(E13,0)&gt;E13,ROUND(E13,0)-1,ROUND(E13,0))</f>
        <v>2861</v>
      </c>
      <c r="I13" s="72">
        <f>IF(ROUND(E13,0)&gt;E13,(E13-(ROUND(E13,0)-1))*100,(E13-ROUND(E13,0))*100)</f>
        <v>7.096774193587407</v>
      </c>
      <c r="J13" s="73">
        <f>IF($B$2=2010,N13,0)</f>
        <v>0</v>
      </c>
      <c r="K13" s="74">
        <f>IF($B$2=2011,O13,0)</f>
        <v>0</v>
      </c>
      <c r="L13" s="74">
        <f>IF($B$2=2013,P13,0)</f>
        <v>2861.070967741936</v>
      </c>
      <c r="M13" s="41"/>
      <c r="N13" s="75">
        <f>IF(B4&lt;1967,0,0.06*4330*W13)</f>
        <v>1190.051612903226</v>
      </c>
      <c r="O13" s="75">
        <f>IF(B4&lt;1967,0,0.06*4330*W13)</f>
        <v>1190.051612903226</v>
      </c>
      <c r="P13" s="75">
        <f>IF(B4&lt;1967,0,0.06*5205*W13*2)</f>
        <v>2861.070967741936</v>
      </c>
      <c r="Q13" s="75">
        <f>IF(B4&lt;1967,0,0.06*4611*W13)</f>
        <v>1267.2812903225806</v>
      </c>
      <c r="R13" s="75">
        <f>IF(D$8=B$2,12-C$8,0)</f>
        <v>11</v>
      </c>
      <c r="S13" s="75">
        <f>Y$20</f>
        <v>1</v>
      </c>
      <c r="T13" s="75">
        <f>IF(D$9=B$2,12-C$9+1,0)</f>
        <v>8</v>
      </c>
      <c r="U13" s="76">
        <f>Z$20</f>
        <v>0.5806451612903226</v>
      </c>
      <c r="V13" s="41">
        <f>IF(D$8&gt;B$2,0,R13-T13)</f>
        <v>3</v>
      </c>
      <c r="W13" s="77">
        <f>IF(D$8&lt;=B$2,V13+S13+U13,0)</f>
        <v>4.580645161290323</v>
      </c>
      <c r="X13" s="44" t="s">
        <v>69</v>
      </c>
      <c r="Y13" s="45">
        <f t="shared" si="0"/>
        <v>0</v>
      </c>
      <c r="Z13" s="46">
        <f t="shared" si="1"/>
        <v>0</v>
      </c>
      <c r="AA13" s="41"/>
      <c r="AB13" s="41"/>
      <c r="AC13" s="41"/>
      <c r="AD13" s="41"/>
      <c r="AE13" s="41"/>
    </row>
    <row r="14" spans="1:31" ht="21.75" customHeight="1">
      <c r="A14" s="67" t="s">
        <v>70</v>
      </c>
      <c r="B14" s="119" t="s">
        <v>71</v>
      </c>
      <c r="C14" s="119"/>
      <c r="D14" s="119"/>
      <c r="E14" s="68">
        <f>IF($B$2&gt;2013,"нет данных",J14+K14+L14)</f>
        <v>1215.9551612903226</v>
      </c>
      <c r="F14" s="69"/>
      <c r="G14" s="70"/>
      <c r="H14" s="71">
        <f>IF(ROUND(E14,0)&gt;E14,ROUND(E14,0)-1,ROUND(E14,0))</f>
        <v>1215</v>
      </c>
      <c r="I14" s="72">
        <f>IF(ROUND(E14,0)&gt;E14,(E14-(ROUND(E14,0)-1))*100,(E14-ROUND(E14,0))*100)</f>
        <v>95.51612903226214</v>
      </c>
      <c r="J14" s="73">
        <f>IF($B$2=2010,N14,0)</f>
        <v>0</v>
      </c>
      <c r="K14" s="74">
        <f>IF($B$2=2011,O14,0)</f>
        <v>0</v>
      </c>
      <c r="L14" s="74">
        <f>IF($B$2=2013,P14,0)</f>
        <v>1215.9551612903226</v>
      </c>
      <c r="M14" s="41"/>
      <c r="N14" s="75">
        <f>0.011*4330*W14</f>
        <v>218.17612903225807</v>
      </c>
      <c r="O14" s="75">
        <f>0.031*4330*W14</f>
        <v>614.86</v>
      </c>
      <c r="P14" s="75">
        <f>0.051*5205*W14</f>
        <v>1215.9551612903226</v>
      </c>
      <c r="Q14" s="75">
        <f>0.051*4611*W14</f>
        <v>1077.1890967741938</v>
      </c>
      <c r="R14" s="75">
        <f>IF(D$8=B$2,12-C$8,0)</f>
        <v>11</v>
      </c>
      <c r="S14" s="75">
        <f>Y$20</f>
        <v>1</v>
      </c>
      <c r="T14" s="75">
        <f>IF(D$9=B$2,12-C$9+1,0)</f>
        <v>8</v>
      </c>
      <c r="U14" s="76">
        <f>Z$20</f>
        <v>0.5806451612903226</v>
      </c>
      <c r="V14" s="41">
        <f>IF(D$8&gt;B$2,0,R14-T14)</f>
        <v>3</v>
      </c>
      <c r="W14" s="77">
        <f>IF(D$8&lt;=B$2,V14+S14+U14,0)</f>
        <v>4.580645161290323</v>
      </c>
      <c r="X14" s="44" t="s">
        <v>72</v>
      </c>
      <c r="Y14" s="45">
        <f t="shared" si="0"/>
        <v>0</v>
      </c>
      <c r="Z14" s="46">
        <f t="shared" si="1"/>
        <v>0</v>
      </c>
      <c r="AA14" s="41"/>
      <c r="AB14" s="41"/>
      <c r="AC14" s="41"/>
      <c r="AD14" s="41"/>
      <c r="AE14" s="41"/>
    </row>
    <row r="15" spans="1:31" ht="21.75" customHeight="1">
      <c r="A15" s="78"/>
      <c r="B15" s="69"/>
      <c r="C15" s="69"/>
      <c r="D15" s="69"/>
      <c r="E15" s="79"/>
      <c r="F15" s="69"/>
      <c r="G15" s="70"/>
      <c r="H15" s="80"/>
      <c r="I15" s="70"/>
      <c r="J15" s="81"/>
      <c r="K15" s="74"/>
      <c r="L15" s="74"/>
      <c r="M15" s="41"/>
      <c r="N15" s="76"/>
      <c r="O15" s="76"/>
      <c r="P15" s="76"/>
      <c r="Q15" s="76"/>
      <c r="R15" s="76"/>
      <c r="S15" s="76"/>
      <c r="T15" s="76"/>
      <c r="U15" s="76"/>
      <c r="V15" s="41"/>
      <c r="W15" s="77"/>
      <c r="X15" s="44" t="s">
        <v>73</v>
      </c>
      <c r="Y15" s="45">
        <f t="shared" si="0"/>
        <v>0</v>
      </c>
      <c r="Z15" s="46">
        <f t="shared" si="1"/>
        <v>0</v>
      </c>
      <c r="AA15" s="41"/>
      <c r="AB15" s="41"/>
      <c r="AC15" s="41"/>
      <c r="AD15" s="41"/>
      <c r="AE15" s="41"/>
    </row>
    <row r="16" spans="1:31" ht="12.75">
      <c r="A16" s="78"/>
      <c r="B16" s="69"/>
      <c r="C16" s="41"/>
      <c r="D16" s="41"/>
      <c r="E16" s="41"/>
      <c r="F16" s="41"/>
      <c r="G16" s="82"/>
      <c r="H16" s="82"/>
      <c r="I16" s="82"/>
      <c r="J16" s="8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4" t="s">
        <v>74</v>
      </c>
      <c r="Y16" s="45">
        <f t="shared" si="0"/>
        <v>0</v>
      </c>
      <c r="Z16" s="46">
        <f t="shared" si="1"/>
        <v>0</v>
      </c>
      <c r="AA16" s="41"/>
      <c r="AB16" s="41"/>
      <c r="AC16" s="41"/>
      <c r="AD16" s="41"/>
      <c r="AE16" s="41"/>
    </row>
    <row r="17" spans="1:31" ht="12.75">
      <c r="A17"/>
      <c r="B17"/>
      <c r="C17"/>
      <c r="D17"/>
      <c r="E17"/>
      <c r="F17" s="84"/>
      <c r="G17" s="85"/>
      <c r="H17" s="85"/>
      <c r="I17" s="85"/>
      <c r="J17" s="8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4" t="s">
        <v>75</v>
      </c>
      <c r="Y17" s="45">
        <f t="shared" si="0"/>
        <v>0</v>
      </c>
      <c r="Z17" s="46">
        <f t="shared" si="1"/>
        <v>0</v>
      </c>
      <c r="AA17" s="41"/>
      <c r="AB17" s="41"/>
      <c r="AC17" s="41"/>
      <c r="AD17" s="41"/>
      <c r="AE17" s="41"/>
    </row>
    <row r="18" spans="1:31" ht="34.5" customHeight="1">
      <c r="A18" s="123" t="s">
        <v>76</v>
      </c>
      <c r="B18" s="123"/>
      <c r="C18" s="123"/>
      <c r="D18" s="123"/>
      <c r="E18" s="123"/>
      <c r="F18" s="86"/>
      <c r="G18" s="86"/>
      <c r="H18" s="86"/>
      <c r="I18" s="86"/>
      <c r="J18" s="8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4" t="s">
        <v>77</v>
      </c>
      <c r="Y18" s="45">
        <f t="shared" si="0"/>
        <v>0</v>
      </c>
      <c r="Z18" s="46">
        <f t="shared" si="1"/>
        <v>0</v>
      </c>
      <c r="AA18" s="41"/>
      <c r="AB18" s="41"/>
      <c r="AC18" s="41"/>
      <c r="AD18" s="41"/>
      <c r="AE18" s="41"/>
    </row>
    <row r="19" spans="1:31" s="52" customFormat="1" ht="23.25" customHeight="1">
      <c r="A19" s="123" t="s">
        <v>78</v>
      </c>
      <c r="B19" s="123"/>
      <c r="C19" s="123"/>
      <c r="D19" s="123"/>
      <c r="E19" s="123"/>
      <c r="F19" s="86"/>
      <c r="G19" s="86"/>
      <c r="H19" s="86"/>
      <c r="I19" s="86"/>
      <c r="J19" s="8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4" t="s">
        <v>79</v>
      </c>
      <c r="Y19" s="45">
        <f t="shared" si="0"/>
        <v>0</v>
      </c>
      <c r="Z19" s="46">
        <f t="shared" si="1"/>
        <v>0</v>
      </c>
      <c r="AA19" s="46"/>
      <c r="AB19" s="46"/>
      <c r="AC19" s="46"/>
      <c r="AD19" s="46"/>
      <c r="AE19" s="46"/>
    </row>
    <row r="20" spans="1:31" ht="12.75">
      <c r="A20"/>
      <c r="B20"/>
      <c r="C20"/>
      <c r="D20"/>
      <c r="E2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87">
        <f>SUM(Y3:Y19)</f>
        <v>1</v>
      </c>
      <c r="Z20" s="87">
        <f>SUM(Z3:Z19)</f>
        <v>0.5806451612903226</v>
      </c>
      <c r="AA20" s="41"/>
      <c r="AB20" s="41"/>
      <c r="AC20" s="41"/>
      <c r="AD20" s="41"/>
      <c r="AE20" s="41"/>
    </row>
    <row r="21" spans="1:3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>
        <v>1</v>
      </c>
      <c r="Z21" s="41">
        <v>31</v>
      </c>
      <c r="AA21" s="41"/>
      <c r="AB21" s="41"/>
      <c r="AC21" s="41"/>
      <c r="AD21" s="41"/>
      <c r="AE21" s="41"/>
    </row>
    <row r="22" spans="1:31" ht="12.75">
      <c r="A22"/>
      <c r="B22"/>
      <c r="C2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>
        <v>2</v>
      </c>
      <c r="Z22" s="41">
        <f>IF(B2=2012,29,28)</f>
        <v>28</v>
      </c>
      <c r="AA22" s="41"/>
      <c r="AB22" s="41"/>
      <c r="AC22" s="41"/>
      <c r="AD22" s="41"/>
      <c r="AE22" s="41"/>
    </row>
    <row r="23" spans="1:31" ht="12.75">
      <c r="A23"/>
      <c r="B23"/>
      <c r="C2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>
        <v>3</v>
      </c>
      <c r="Z23" s="41">
        <v>31</v>
      </c>
      <c r="AA23" s="41"/>
      <c r="AB23" s="41"/>
      <c r="AC23" s="41"/>
      <c r="AD23" s="41"/>
      <c r="AE23" s="41"/>
    </row>
    <row r="24" spans="1:31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>
        <v>4</v>
      </c>
      <c r="Z24" s="41">
        <v>30</v>
      </c>
      <c r="AA24" s="41"/>
      <c r="AB24" s="41"/>
      <c r="AC24" s="41"/>
      <c r="AD24" s="41"/>
      <c r="AE24" s="41"/>
    </row>
    <row r="25" spans="1:31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>
        <v>5</v>
      </c>
      <c r="Z25" s="41">
        <v>31</v>
      </c>
      <c r="AA25" s="41"/>
      <c r="AB25" s="41"/>
      <c r="AC25" s="41"/>
      <c r="AD25" s="41"/>
      <c r="AE25" s="41"/>
    </row>
    <row r="26" spans="1:31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>
        <v>6</v>
      </c>
      <c r="Z26" s="41">
        <v>30</v>
      </c>
      <c r="AA26" s="41"/>
      <c r="AB26" s="41"/>
      <c r="AC26" s="41"/>
      <c r="AD26" s="41"/>
      <c r="AE26" s="41"/>
    </row>
    <row r="27" spans="1:31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>
        <v>7</v>
      </c>
      <c r="Z27" s="41">
        <v>31</v>
      </c>
      <c r="AA27" s="41"/>
      <c r="AB27" s="41"/>
      <c r="AC27" s="41"/>
      <c r="AD27" s="41"/>
      <c r="AE27" s="41"/>
    </row>
    <row r="28" spans="1:31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>
        <v>8</v>
      </c>
      <c r="Z28" s="41">
        <v>31</v>
      </c>
      <c r="AA28" s="41"/>
      <c r="AB28" s="41"/>
      <c r="AC28" s="41"/>
      <c r="AD28" s="41"/>
      <c r="AE28" s="41"/>
    </row>
    <row r="29" spans="1:31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>
        <v>9</v>
      </c>
      <c r="Z29" s="46">
        <v>30</v>
      </c>
      <c r="AA29" s="41"/>
      <c r="AB29" s="41"/>
      <c r="AC29" s="41"/>
      <c r="AD29" s="41"/>
      <c r="AE29" s="41"/>
    </row>
    <row r="30" spans="1:3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>
        <v>10</v>
      </c>
      <c r="Z30" s="41">
        <v>31</v>
      </c>
      <c r="AA30" s="41"/>
      <c r="AB30" s="41"/>
      <c r="AC30" s="41"/>
      <c r="AD30" s="41"/>
      <c r="AE30" s="41"/>
    </row>
    <row r="31" spans="1:3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>
        <v>11</v>
      </c>
      <c r="Z31" s="41">
        <v>30</v>
      </c>
      <c r="AA31" s="41"/>
      <c r="AB31" s="41"/>
      <c r="AC31" s="41"/>
      <c r="AD31" s="41"/>
      <c r="AE31" s="41"/>
    </row>
    <row r="32" spans="1:31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>
        <v>12</v>
      </c>
      <c r="Z32" s="41">
        <v>31</v>
      </c>
      <c r="AA32" s="41"/>
      <c r="AB32" s="41"/>
      <c r="AC32" s="41"/>
      <c r="AD32" s="41"/>
      <c r="AE32" s="41"/>
    </row>
    <row r="33" spans="1:31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</sheetData>
  <sheetProtection selectLockedCells="1" selectUnlockedCells="1"/>
  <mergeCells count="10">
    <mergeCell ref="A18:E18"/>
    <mergeCell ref="A19:E19"/>
    <mergeCell ref="J11:L11"/>
    <mergeCell ref="B12:D12"/>
    <mergeCell ref="B13:D13"/>
    <mergeCell ref="B14:D14"/>
    <mergeCell ref="B2:C2"/>
    <mergeCell ref="B4:C4"/>
    <mergeCell ref="A6:D6"/>
    <mergeCell ref="B11:D11"/>
  </mergeCells>
  <printOptions/>
  <pageMargins left="0.6534722222222222" right="0.5472222222222223" top="1.0527777777777778" bottom="0.7875" header="0.7875" footer="0.5118055555555555"/>
  <pageSetup horizontalDpi="300" verticalDpi="300" orientation="portrait" paperSize="9" scale="125"/>
  <headerFooter alignWithMargins="0">
    <oddHeader>&amp;C&amp;"Times New Roman,Обычный"&amp;12&amp;A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 </cp:lastModifiedBy>
  <cp:lastPrinted>2013-05-16T08:56:19Z</cp:lastPrinted>
  <dcterms:created xsi:type="dcterms:W3CDTF">2013-02-24T18:03:39Z</dcterms:created>
  <dcterms:modified xsi:type="dcterms:W3CDTF">2013-05-16T08:59:02Z</dcterms:modified>
  <cp:category/>
  <cp:version/>
  <cp:contentType/>
  <cp:contentStatus/>
</cp:coreProperties>
</file>