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52" activeTab="1"/>
  </bookViews>
  <sheets>
    <sheet name="квитанции ПД 4" sheetId="1" r:id="rId1"/>
    <sheet name="Расчет страховых взносов" sheetId="2" r:id="rId2"/>
  </sheets>
  <definedNames>
    <definedName name="Excel_BuiltIn_Print_Area_1_1">"$#ССЫЛ!.$A$1:$E$44"</definedName>
    <definedName name="Excel_BuiltIn_Print_Area_2_1">'квитанции ПД 4'!$A$14:$AL$116</definedName>
    <definedName name="Excel_BuiltIn_Print_Area_2_1_1">'квитанции ПД 4'!$A$5:$AL$45</definedName>
    <definedName name="Excel_BuiltIn_Print_Area_4">#REF!</definedName>
    <definedName name="день">'Расчет страховых взносов'!$B$24:$B$31</definedName>
    <definedName name="_xlnm.Print_Area" localSheetId="0">'квитанции ПД 4'!$A$14:$AL$117</definedName>
    <definedName name="_xlnm.Print_Area" localSheetId="1">'Расчет страховых взносов'!$A$2:$E$37</definedName>
  </definedNames>
  <calcPr fullCalcOnLoad="1"/>
</workbook>
</file>

<file path=xl/sharedStrings.xml><?xml version="1.0" encoding="utf-8"?>
<sst xmlns="http://schemas.openxmlformats.org/spreadsheetml/2006/main" count="236" uniqueCount="87">
  <si>
    <t>Следует заполнить*:</t>
  </si>
  <si>
    <t>Образец</t>
  </si>
  <si>
    <t>Ф. И. О. плательщика СВ (индивидуального предпринимателя, адвоката, нотариуса)</t>
  </si>
  <si>
    <t>Иванов Иван Иванович</t>
  </si>
  <si>
    <t>Адрес плательщика:</t>
  </si>
  <si>
    <t>ИНН плательщика**</t>
  </si>
  <si>
    <t>Код ОКТМО***</t>
  </si>
  <si>
    <t>Регистрационный номер в ПФР</t>
  </si>
  <si>
    <t>*ячейки залитые желтым цветом должны быть заполнены в соответствии с фактическими данными плательщика</t>
  </si>
  <si>
    <t>** 12 знаков</t>
  </si>
  <si>
    <t>*** 8 знаков</t>
  </si>
  <si>
    <t>Форма № ПД-4</t>
  </si>
  <si>
    <t>И з в е щ е н и е</t>
  </si>
  <si>
    <t>Статус плательщика</t>
  </si>
  <si>
    <t>КПП</t>
  </si>
  <si>
    <t>(наименование получателя платежа)</t>
  </si>
  <si>
    <t>ИНН налогового органа*</t>
  </si>
  <si>
    <t>и его сокращенное наименование</t>
  </si>
  <si>
    <t>(Код ОКТМО)</t>
  </si>
  <si>
    <t>в</t>
  </si>
  <si>
    <t>(номер счета получателя платежа)</t>
  </si>
  <si>
    <t>(наименование банка)</t>
  </si>
  <si>
    <t>БИК:</t>
  </si>
  <si>
    <t>Кор./сч.:</t>
  </si>
  <si>
    <t>(наименование платежа)</t>
  </si>
  <si>
    <t>(код бюджетной классификации КБК)</t>
  </si>
  <si>
    <t>Плательщик (Ф. И. О.)</t>
  </si>
  <si>
    <t>ИНН плательщика</t>
  </si>
  <si>
    <r>
      <t xml:space="preserve">№ </t>
    </r>
    <r>
      <rPr>
        <sz val="8"/>
        <rFont val="Times New Roman"/>
        <family val="1"/>
      </rPr>
      <t>л/с плательщика</t>
    </r>
  </si>
  <si>
    <t>Кассир</t>
  </si>
  <si>
    <t>Сумма:</t>
  </si>
  <si>
    <t>руб.</t>
  </si>
  <si>
    <t>коп. Статус</t>
  </si>
  <si>
    <t>Плательщик (подпись):</t>
  </si>
  <si>
    <t>Дата:</t>
  </si>
  <si>
    <t>г.</t>
  </si>
  <si>
    <t>* или иной государственный орган исполнительной власти</t>
  </si>
  <si>
    <t>Квитанция</t>
  </si>
  <si>
    <t>Взносы. ФФОМС</t>
  </si>
  <si>
    <t>Ячейки залитые желтым цветом редактируются в соответствии с фактическими данными плательщика</t>
  </si>
  <si>
    <t>год</t>
  </si>
  <si>
    <t>постановка</t>
  </si>
  <si>
    <t>снятие</t>
  </si>
  <si>
    <t>янв</t>
  </si>
  <si>
    <t>февр</t>
  </si>
  <si>
    <t>Период осуществления деятельности в расчетном периоде*:</t>
  </si>
  <si>
    <t>день</t>
  </si>
  <si>
    <t>месяц</t>
  </si>
  <si>
    <t>Начало деятельности</t>
  </si>
  <si>
    <t>Окончание деятельности</t>
  </si>
  <si>
    <t>период деятельности</t>
  </si>
  <si>
    <t>мар</t>
  </si>
  <si>
    <t>Расчет суммы страховых взносов обязательного платежа</t>
  </si>
  <si>
    <t>Страховые взносы</t>
  </si>
  <si>
    <t>КБК</t>
  </si>
  <si>
    <t>Сумма, подлежащая уплате, руб.</t>
  </si>
  <si>
    <t>коп.</t>
  </si>
  <si>
    <t>начало</t>
  </si>
  <si>
    <t>дни</t>
  </si>
  <si>
    <t>конец</t>
  </si>
  <si>
    <t>месяцы</t>
  </si>
  <si>
    <t>апр</t>
  </si>
  <si>
    <t>На ОПС на страховую часть</t>
  </si>
  <si>
    <t>май</t>
  </si>
  <si>
    <t>На ОМС</t>
  </si>
  <si>
    <t>июн</t>
  </si>
  <si>
    <t>июл</t>
  </si>
  <si>
    <t>Расчет суммы страховых взносов от дохода (кроме глав крестьянско-фермерских хозяйств)**</t>
  </si>
  <si>
    <t>август</t>
  </si>
  <si>
    <t>сен</t>
  </si>
  <si>
    <t>Сумма дохода по декларации</t>
  </si>
  <si>
    <t>окт</t>
  </si>
  <si>
    <t>ноя</t>
  </si>
  <si>
    <t>* в случае осуществления деятельности весь расчетный период за «начало деятельности» следует принять 1 января, за «окончание деятельности» 31 декабря соответствующего года</t>
  </si>
  <si>
    <t>дек</t>
  </si>
  <si>
    <t xml:space="preserve">** в случае, если величина дохода плательщика страховых взносов за расчетный период превышает 300 000 рублей он обязан уплатить  плюс 1,0 процента от суммы дохода плательщика страховых взносов, превышающего 300 000 рублей за расчетный период. </t>
  </si>
  <si>
    <t>392 1 02 02140 06 1100 160</t>
  </si>
  <si>
    <t>392 1 02 02103 08 1011 160</t>
  </si>
  <si>
    <t>392 1 02 02140 06 1200 160</t>
  </si>
  <si>
    <r>
      <t xml:space="preserve">Расчетный период </t>
    </r>
    <r>
      <rPr>
        <sz val="10"/>
        <rFont val="Times New Roman"/>
        <family val="1"/>
      </rPr>
      <t>(2016)</t>
    </r>
  </si>
  <si>
    <t>г. Челябинск, пр. Ленина, д. 70</t>
  </si>
  <si>
    <t>75701000</t>
  </si>
  <si>
    <t>084-001-070155</t>
  </si>
  <si>
    <t>УФК по Челябинской области (ОПФР по Челябинской области)</t>
  </si>
  <si>
    <t>40101810400000010801</t>
  </si>
  <si>
    <t>ОТДЕЛЕНИЕ ЧЕЛЯБИНСК  Г.ЧЕЛЯБИНСК</t>
  </si>
  <si>
    <t>Взносы на ОПС в фиксированном размере, зачисляемые в ПФР на выплату страховой пенсии</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</si>
</sst>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0000000"/>
    <numFmt numFmtId="166" formatCode="00"/>
    <numFmt numFmtId="167" formatCode="000000000"/>
    <numFmt numFmtId="168" formatCode="0000"/>
    <numFmt numFmtId="169" formatCode="0.000000"/>
  </numFmts>
  <fonts count="45">
    <font>
      <sz val="10"/>
      <name val="Arial"/>
      <family val="2"/>
    </font>
    <font>
      <sz val="14"/>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b/>
      <sz val="15"/>
      <color indexed="62"/>
      <name val="Calibri"/>
      <family val="2"/>
    </font>
    <font>
      <b/>
      <sz val="13"/>
      <color indexed="62"/>
      <name val="Calibri"/>
      <family val="2"/>
    </font>
    <font>
      <b/>
      <sz val="11"/>
      <color indexed="62"/>
      <name val="Calibri"/>
      <family val="2"/>
    </font>
    <font>
      <b/>
      <sz val="14"/>
      <color indexed="8"/>
      <name val="Calibri"/>
      <family val="2"/>
    </font>
    <font>
      <b/>
      <sz val="14"/>
      <color indexed="9"/>
      <name val="Calibri"/>
      <family val="2"/>
    </font>
    <font>
      <b/>
      <sz val="18"/>
      <color indexed="62"/>
      <name val="Cambria"/>
      <family val="2"/>
    </font>
    <font>
      <sz val="14"/>
      <color indexed="6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10"/>
      <name val="Times New Roman"/>
      <family val="1"/>
    </font>
    <font>
      <b/>
      <u val="single"/>
      <sz val="14"/>
      <color indexed="10"/>
      <name val="Times New Roman"/>
      <family val="1"/>
    </font>
    <font>
      <sz val="10.5"/>
      <name val="Times New Roman"/>
      <family val="1"/>
    </font>
    <font>
      <b/>
      <i/>
      <sz val="10.5"/>
      <color indexed="12"/>
      <name val="Times New Roman"/>
      <family val="1"/>
    </font>
    <font>
      <b/>
      <sz val="10"/>
      <color indexed="8"/>
      <name val="Times New Roman"/>
      <family val="1"/>
    </font>
    <font>
      <sz val="12"/>
      <name val="Times New Roman"/>
      <family val="1"/>
    </font>
    <font>
      <i/>
      <sz val="10"/>
      <color indexed="12"/>
      <name val="Times New Roman"/>
      <family val="1"/>
    </font>
    <font>
      <i/>
      <sz val="9"/>
      <color indexed="12"/>
      <name val="Times New Roman"/>
      <family val="1"/>
    </font>
    <font>
      <b/>
      <i/>
      <sz val="10"/>
      <color indexed="10"/>
      <name val="Times New Roman"/>
      <family val="1"/>
    </font>
    <font>
      <i/>
      <sz val="10"/>
      <name val="Times New Roman"/>
      <family val="1"/>
    </font>
    <font>
      <sz val="8"/>
      <name val="Times New Roman"/>
      <family val="1"/>
    </font>
    <font>
      <i/>
      <sz val="7"/>
      <name val="Times New Roman"/>
      <family val="1"/>
    </font>
    <font>
      <b/>
      <sz val="11"/>
      <name val="Times New Roman"/>
      <family val="1"/>
    </font>
    <font>
      <sz val="9"/>
      <name val="Times New Roman"/>
      <family val="1"/>
    </font>
    <font>
      <b/>
      <sz val="10"/>
      <name val="Times New Roman"/>
      <family val="1"/>
    </font>
    <font>
      <sz val="6"/>
      <name val="Times New Roman"/>
      <family val="1"/>
    </font>
    <font>
      <sz val="7"/>
      <name val="Times New Roman"/>
      <family val="1"/>
    </font>
    <font>
      <b/>
      <sz val="8"/>
      <name val="Times New Roman"/>
      <family val="1"/>
    </font>
    <font>
      <i/>
      <sz val="6"/>
      <name val="Times New Roman"/>
      <family val="1"/>
    </font>
    <font>
      <sz val="14"/>
      <name val="Times New Roman"/>
      <family val="1"/>
    </font>
    <font>
      <b/>
      <sz val="12"/>
      <name val="Times New Roman"/>
      <family val="1"/>
    </font>
    <font>
      <b/>
      <i/>
      <sz val="10"/>
      <name val="Times New Roman"/>
      <family val="1"/>
    </font>
    <font>
      <sz val="10"/>
      <color indexed="8"/>
      <name val="Times New Roman"/>
      <family val="1"/>
    </font>
    <font>
      <i/>
      <sz val="9"/>
      <name val="Times New Roman"/>
      <family val="1"/>
    </font>
    <font>
      <sz val="8"/>
      <name val="Arial"/>
      <family val="2"/>
    </font>
    <font>
      <u val="single"/>
      <sz val="13"/>
      <color indexed="12"/>
      <name val="Arial"/>
      <family val="2"/>
    </font>
    <font>
      <u val="single"/>
      <sz val="13"/>
      <color indexed="36"/>
      <name val="Arial"/>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indexed="17"/>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color indexed="63"/>
      </top>
      <bottom style="hair">
        <color indexed="8"/>
      </bottom>
    </border>
    <border>
      <left style="hair">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color indexed="63"/>
      </right>
      <top>
        <color indexed="63"/>
      </top>
      <bottom>
        <color indexed="63"/>
      </bottom>
    </border>
    <border>
      <left>
        <color indexed="63"/>
      </left>
      <right>
        <color indexed="63"/>
      </right>
      <top style="hair">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43"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15" borderId="7" applyNumberFormat="0" applyAlignment="0" applyProtection="0"/>
    <xf numFmtId="0" fontId="11" fillId="0" borderId="0" applyNumberFormat="0" applyFill="0" applyBorder="0" applyAlignment="0" applyProtection="0"/>
    <xf numFmtId="0" fontId="12" fillId="8" borderId="0" applyNumberFormat="0" applyBorder="0" applyAlignment="0" applyProtection="0"/>
    <xf numFmtId="0" fontId="44" fillId="0" borderId="0" applyNumberFormat="0" applyFill="0" applyBorder="0" applyAlignment="0" applyProtection="0"/>
    <xf numFmtId="0" fontId="13" fillId="16" borderId="0" applyNumberFormat="0" applyBorder="0" applyAlignment="0" applyProtection="0"/>
    <xf numFmtId="0" fontId="14" fillId="0" borderId="0" applyNumberFormat="0" applyFill="0" applyBorder="0" applyAlignment="0" applyProtection="0"/>
    <xf numFmtId="0" fontId="0" fillId="4" borderId="8" applyNumberFormat="0" applyAlignment="0" applyProtection="0"/>
    <xf numFmtId="9" fontId="0"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7" fillId="17" borderId="0" applyNumberFormat="0" applyBorder="0" applyAlignment="0" applyProtection="0"/>
  </cellStyleXfs>
  <cellXfs count="132">
    <xf numFmtId="0" fontId="0" fillId="0" borderId="0" xfId="0" applyAlignment="1">
      <alignment/>
    </xf>
    <xf numFmtId="0" fontId="18" fillId="0" borderId="0" xfId="0" applyFont="1" applyFill="1" applyAlignment="1">
      <alignment/>
    </xf>
    <xf numFmtId="0" fontId="19" fillId="0" borderId="0" xfId="0" applyFont="1" applyFill="1" applyAlignment="1">
      <alignment/>
    </xf>
    <xf numFmtId="0" fontId="20" fillId="0" borderId="0" xfId="0" applyFont="1" applyFill="1" applyAlignment="1">
      <alignment/>
    </xf>
    <xf numFmtId="0" fontId="22" fillId="0" borderId="0" xfId="0" applyFont="1" applyFill="1" applyBorder="1" applyAlignment="1">
      <alignment wrapText="1"/>
    </xf>
    <xf numFmtId="49" fontId="0" fillId="0" borderId="0" xfId="0" applyNumberFormat="1" applyFill="1" applyAlignment="1">
      <alignment/>
    </xf>
    <xf numFmtId="0" fontId="22" fillId="0" borderId="0" xfId="0" applyFont="1" applyFill="1" applyBorder="1" applyAlignment="1">
      <alignment/>
    </xf>
    <xf numFmtId="0" fontId="22" fillId="0" borderId="0" xfId="0" applyFont="1" applyFill="1" applyAlignment="1">
      <alignment/>
    </xf>
    <xf numFmtId="49" fontId="20" fillId="0" borderId="0" xfId="0" applyNumberFormat="1" applyFont="1" applyFill="1" applyAlignment="1">
      <alignment/>
    </xf>
    <xf numFmtId="0" fontId="0" fillId="0" borderId="0" xfId="0" applyFill="1" applyAlignment="1">
      <alignment/>
    </xf>
    <xf numFmtId="0" fontId="27" fillId="0" borderId="0" xfId="0" applyFont="1" applyFill="1" applyAlignment="1">
      <alignment/>
    </xf>
    <xf numFmtId="0" fontId="28" fillId="0" borderId="10" xfId="0" applyFont="1" applyFill="1" applyBorder="1" applyAlignment="1">
      <alignment/>
    </xf>
    <xf numFmtId="0" fontId="28" fillId="0" borderId="11" xfId="0" applyFont="1" applyFill="1" applyBorder="1" applyAlignment="1">
      <alignment/>
    </xf>
    <xf numFmtId="0" fontId="28" fillId="0" borderId="12" xfId="0" applyFont="1" applyFill="1" applyBorder="1" applyAlignment="1">
      <alignment/>
    </xf>
    <xf numFmtId="0" fontId="30" fillId="0" borderId="13" xfId="0" applyFont="1" applyFill="1" applyBorder="1" applyAlignment="1">
      <alignment horizontal="center"/>
    </xf>
    <xf numFmtId="0" fontId="31" fillId="0" borderId="14" xfId="0" applyFont="1" applyFill="1" applyBorder="1" applyAlignment="1">
      <alignment/>
    </xf>
    <xf numFmtId="0" fontId="31" fillId="0" borderId="15" xfId="0" applyFont="1" applyFill="1" applyBorder="1" applyAlignment="1">
      <alignment/>
    </xf>
    <xf numFmtId="0" fontId="32" fillId="0" borderId="13" xfId="0" applyFont="1" applyFill="1" applyBorder="1" applyAlignment="1">
      <alignment horizontal="center"/>
    </xf>
    <xf numFmtId="0" fontId="33" fillId="0" borderId="13" xfId="0" applyFont="1" applyFill="1" applyBorder="1" applyAlignment="1">
      <alignment/>
    </xf>
    <xf numFmtId="0" fontId="33" fillId="0" borderId="14" xfId="0" applyFont="1" applyFill="1" applyBorder="1" applyAlignment="1">
      <alignment/>
    </xf>
    <xf numFmtId="0" fontId="33" fillId="0" borderId="15" xfId="0" applyFont="1" applyFill="1" applyBorder="1" applyAlignment="1">
      <alignment/>
    </xf>
    <xf numFmtId="0" fontId="33" fillId="0" borderId="0" xfId="0" applyFont="1" applyFill="1" applyAlignment="1">
      <alignment/>
    </xf>
    <xf numFmtId="0" fontId="28" fillId="0" borderId="13" xfId="0" applyFont="1" applyFill="1" applyBorder="1" applyAlignment="1">
      <alignment/>
    </xf>
    <xf numFmtId="0" fontId="28" fillId="0" borderId="14" xfId="0" applyFont="1" applyFill="1" applyBorder="1" applyAlignment="1">
      <alignment/>
    </xf>
    <xf numFmtId="0" fontId="28" fillId="0" borderId="0" xfId="0" applyFont="1" applyFill="1" applyAlignment="1">
      <alignment/>
    </xf>
    <xf numFmtId="0" fontId="28" fillId="0" borderId="15" xfId="0" applyFont="1" applyFill="1" applyBorder="1" applyAlignment="1">
      <alignment/>
    </xf>
    <xf numFmtId="0" fontId="28" fillId="0" borderId="0" xfId="0" applyFont="1" applyFill="1" applyAlignment="1">
      <alignment horizontal="center"/>
    </xf>
    <xf numFmtId="0" fontId="31" fillId="0" borderId="13" xfId="0" applyFont="1" applyFill="1" applyBorder="1" applyAlignment="1">
      <alignment/>
    </xf>
    <xf numFmtId="0" fontId="28" fillId="0" borderId="0" xfId="0" applyFont="1" applyFill="1" applyAlignment="1">
      <alignment horizontal="right"/>
    </xf>
    <xf numFmtId="0" fontId="28" fillId="0" borderId="16" xfId="0" applyFont="1" applyFill="1" applyBorder="1" applyAlignment="1">
      <alignment/>
    </xf>
    <xf numFmtId="0" fontId="33" fillId="0" borderId="17" xfId="0" applyFont="1" applyFill="1" applyBorder="1" applyAlignment="1">
      <alignment/>
    </xf>
    <xf numFmtId="0" fontId="33" fillId="0" borderId="18" xfId="0" applyFont="1" applyFill="1" applyBorder="1" applyAlignment="1">
      <alignment/>
    </xf>
    <xf numFmtId="0" fontId="33" fillId="0" borderId="19" xfId="0" applyFont="1" applyFill="1" applyBorder="1" applyAlignment="1">
      <alignment/>
    </xf>
    <xf numFmtId="0" fontId="32" fillId="0" borderId="13" xfId="0" applyFont="1" applyFill="1" applyBorder="1" applyAlignment="1">
      <alignment/>
    </xf>
    <xf numFmtId="0" fontId="33" fillId="0" borderId="20" xfId="0" applyFont="1" applyFill="1" applyBorder="1" applyAlignment="1">
      <alignment/>
    </xf>
    <xf numFmtId="0" fontId="33" fillId="0" borderId="21" xfId="0" applyFont="1" applyFill="1" applyBorder="1" applyAlignment="1">
      <alignment/>
    </xf>
    <xf numFmtId="0" fontId="33" fillId="0" borderId="22" xfId="0" applyFont="1" applyFill="1" applyBorder="1" applyAlignment="1">
      <alignment/>
    </xf>
    <xf numFmtId="0" fontId="18" fillId="0" borderId="0" xfId="0" applyFont="1" applyAlignment="1" applyProtection="1">
      <alignment/>
      <protection locked="0"/>
    </xf>
    <xf numFmtId="0" fontId="37" fillId="0" borderId="0" xfId="0" applyFont="1" applyAlignment="1" applyProtection="1">
      <alignment/>
      <protection/>
    </xf>
    <xf numFmtId="0" fontId="18" fillId="0" borderId="0" xfId="0" applyFont="1" applyAlignment="1" applyProtection="1">
      <alignment horizontal="left" indent="1"/>
      <protection/>
    </xf>
    <xf numFmtId="0" fontId="0" fillId="0" borderId="0" xfId="0" applyAlignment="1" applyProtection="1">
      <alignment/>
      <protection/>
    </xf>
    <xf numFmtId="0" fontId="18" fillId="0" borderId="0" xfId="0" applyFont="1" applyAlignment="1" applyProtection="1">
      <alignment/>
      <protection/>
    </xf>
    <xf numFmtId="0" fontId="18" fillId="0" borderId="0" xfId="0" applyFont="1" applyFill="1" applyBorder="1" applyAlignment="1" applyProtection="1">
      <alignment horizontal="center" vertical="center"/>
      <protection/>
    </xf>
    <xf numFmtId="0" fontId="18" fillId="0" borderId="0" xfId="0" applyFont="1" applyAlignment="1" applyProtection="1">
      <alignment horizontal="center"/>
      <protection/>
    </xf>
    <xf numFmtId="0" fontId="18" fillId="0" borderId="0" xfId="0" applyFont="1" applyAlignment="1" applyProtection="1">
      <alignment horizontal="right"/>
      <protection/>
    </xf>
    <xf numFmtId="169" fontId="18" fillId="0" borderId="0" xfId="0" applyNumberFormat="1" applyFont="1" applyFill="1" applyAlignment="1" applyProtection="1">
      <alignment/>
      <protection/>
    </xf>
    <xf numFmtId="0" fontId="18" fillId="0" borderId="0" xfId="0" applyFont="1" applyFill="1" applyAlignment="1" applyProtection="1">
      <alignment/>
      <protection/>
    </xf>
    <xf numFmtId="0" fontId="23" fillId="0" borderId="0" xfId="0" applyFont="1" applyFill="1" applyAlignment="1" applyProtection="1">
      <alignment/>
      <protection/>
    </xf>
    <xf numFmtId="0" fontId="18" fillId="0" borderId="0" xfId="0" applyFont="1" applyFill="1" applyBorder="1" applyAlignment="1" applyProtection="1">
      <alignment horizontal="center" vertical="center"/>
      <protection locked="0"/>
    </xf>
    <xf numFmtId="0" fontId="18" fillId="0" borderId="0" xfId="0" applyFont="1" applyFill="1" applyAlignment="1" applyProtection="1">
      <alignment horizontal="center"/>
      <protection/>
    </xf>
    <xf numFmtId="0" fontId="18" fillId="0" borderId="0" xfId="0" applyFont="1" applyFill="1" applyAlignment="1" applyProtection="1">
      <alignment horizontal="right"/>
      <protection/>
    </xf>
    <xf numFmtId="0" fontId="18" fillId="0" borderId="0" xfId="0" applyFont="1" applyFill="1" applyAlignment="1" applyProtection="1">
      <alignment/>
      <protection locked="0"/>
    </xf>
    <xf numFmtId="0" fontId="39" fillId="18" borderId="0" xfId="0" applyFont="1" applyFill="1" applyAlignment="1" applyProtection="1">
      <alignment horizontal="center"/>
      <protection/>
    </xf>
    <xf numFmtId="166" fontId="18" fillId="19" borderId="23" xfId="0" applyNumberFormat="1" applyFont="1" applyFill="1" applyBorder="1" applyAlignment="1" applyProtection="1">
      <alignment horizontal="center"/>
      <protection locked="0"/>
    </xf>
    <xf numFmtId="0" fontId="18" fillId="0" borderId="23" xfId="0" applyFont="1" applyFill="1" applyBorder="1" applyAlignment="1" applyProtection="1">
      <alignment horizontal="center"/>
      <protection/>
    </xf>
    <xf numFmtId="166" fontId="18" fillId="0" borderId="0" xfId="0" applyNumberFormat="1" applyFont="1" applyFill="1" applyBorder="1" applyAlignment="1" applyProtection="1">
      <alignment horizontal="center"/>
      <protection locked="0"/>
    </xf>
    <xf numFmtId="0" fontId="18" fillId="0" borderId="0" xfId="0" applyFont="1" applyFill="1" applyBorder="1" applyAlignment="1" applyProtection="1">
      <alignment horizontal="center"/>
      <protection locked="0"/>
    </xf>
    <xf numFmtId="0" fontId="39" fillId="0" borderId="24" xfId="0" applyFont="1" applyBorder="1" applyAlignment="1" applyProtection="1">
      <alignment horizontal="center" wrapText="1"/>
      <protection/>
    </xf>
    <xf numFmtId="0" fontId="39" fillId="0" borderId="24" xfId="0" applyFont="1" applyBorder="1" applyAlignment="1" applyProtection="1">
      <alignment horizontal="center" vertical="center" wrapText="1"/>
      <protection/>
    </xf>
    <xf numFmtId="0" fontId="39" fillId="0" borderId="0" xfId="0" applyFont="1" applyBorder="1" applyAlignment="1" applyProtection="1">
      <alignment horizontal="center" vertical="center" wrapText="1"/>
      <protection/>
    </xf>
    <xf numFmtId="3" fontId="39" fillId="0" borderId="0" xfId="0" applyNumberFormat="1" applyFont="1" applyBorder="1" applyAlignment="1" applyProtection="1">
      <alignment horizontal="center" vertical="center" wrapText="1"/>
      <protection/>
    </xf>
    <xf numFmtId="3" fontId="39" fillId="20" borderId="0" xfId="0" applyNumberFormat="1" applyFont="1" applyFill="1" applyBorder="1" applyAlignment="1" applyProtection="1">
      <alignment horizontal="center" vertical="center" wrapText="1"/>
      <protection/>
    </xf>
    <xf numFmtId="3" fontId="39" fillId="20" borderId="25" xfId="0" applyNumberFormat="1" applyFont="1" applyFill="1" applyBorder="1" applyAlignment="1" applyProtection="1">
      <alignment horizontal="center" vertical="center" wrapText="1"/>
      <protection/>
    </xf>
    <xf numFmtId="0" fontId="18" fillId="16" borderId="0" xfId="0" applyFont="1" applyFill="1" applyAlignment="1" applyProtection="1">
      <alignment horizontal="center"/>
      <protection/>
    </xf>
    <xf numFmtId="0" fontId="18" fillId="16" borderId="0" xfId="0" applyFont="1" applyFill="1" applyAlignment="1" applyProtection="1">
      <alignment/>
      <protection/>
    </xf>
    <xf numFmtId="0" fontId="18" fillId="8" borderId="0" xfId="0" applyFont="1" applyFill="1" applyAlignment="1" applyProtection="1">
      <alignment/>
      <protection/>
    </xf>
    <xf numFmtId="0" fontId="18" fillId="0" borderId="24" xfId="0" applyFont="1" applyBorder="1" applyAlignment="1" applyProtection="1">
      <alignment vertical="center" wrapText="1"/>
      <protection/>
    </xf>
    <xf numFmtId="2" fontId="28" fillId="0" borderId="24" xfId="0" applyNumberFormat="1" applyFont="1" applyBorder="1" applyAlignment="1" applyProtection="1">
      <alignment horizontal="center" vertical="center" wrapText="1"/>
      <protection/>
    </xf>
    <xf numFmtId="49" fontId="28" fillId="0" borderId="0" xfId="0" applyNumberFormat="1" applyFont="1" applyBorder="1" applyAlignment="1" applyProtection="1">
      <alignment horizontal="center" vertical="center" wrapText="1"/>
      <protection/>
    </xf>
    <xf numFmtId="3" fontId="28" fillId="0" borderId="0" xfId="0" applyNumberFormat="1" applyFont="1" applyBorder="1" applyAlignment="1" applyProtection="1">
      <alignment horizontal="center" vertical="center" wrapText="1"/>
      <protection/>
    </xf>
    <xf numFmtId="3" fontId="40" fillId="0" borderId="23" xfId="0" applyNumberFormat="1" applyFont="1" applyBorder="1" applyAlignment="1" applyProtection="1">
      <alignment horizontal="center" vertical="center" wrapText="1"/>
      <protection/>
    </xf>
    <xf numFmtId="3" fontId="28" fillId="0" borderId="23" xfId="0" applyNumberFormat="1" applyFont="1" applyBorder="1" applyAlignment="1" applyProtection="1">
      <alignment horizontal="center" vertical="center" wrapText="1"/>
      <protection/>
    </xf>
    <xf numFmtId="0" fontId="18" fillId="17" borderId="23" xfId="0" applyNumberFormat="1" applyFont="1" applyFill="1" applyBorder="1" applyAlignment="1" applyProtection="1">
      <alignment horizontal="center"/>
      <protection/>
    </xf>
    <xf numFmtId="0" fontId="18" fillId="17" borderId="0" xfId="0" applyNumberFormat="1" applyFont="1" applyFill="1" applyAlignment="1" applyProtection="1">
      <alignment/>
      <protection/>
    </xf>
    <xf numFmtId="0" fontId="18" fillId="0" borderId="24" xfId="0" applyFont="1" applyBorder="1" applyAlignment="1" applyProtection="1">
      <alignment/>
      <protection/>
    </xf>
    <xf numFmtId="0" fontId="18" fillId="0" borderId="0" xfId="0" applyFont="1" applyBorder="1" applyAlignment="1" applyProtection="1">
      <alignment/>
      <protection/>
    </xf>
    <xf numFmtId="0" fontId="18" fillId="12" borderId="0" xfId="0" applyFont="1" applyFill="1" applyAlignment="1" applyProtection="1">
      <alignment/>
      <protection/>
    </xf>
    <xf numFmtId="0" fontId="18" fillId="0" borderId="0" xfId="0" applyFont="1" applyBorder="1" applyAlignment="1" applyProtection="1">
      <alignment wrapText="1"/>
      <protection/>
    </xf>
    <xf numFmtId="2" fontId="28" fillId="0" borderId="0" xfId="0" applyNumberFormat="1" applyFont="1" applyBorder="1" applyAlignment="1" applyProtection="1">
      <alignment horizontal="center" vertical="center" wrapText="1"/>
      <protection/>
    </xf>
    <xf numFmtId="3" fontId="40" fillId="0" borderId="0" xfId="0" applyNumberFormat="1" applyFont="1" applyBorder="1" applyAlignment="1" applyProtection="1">
      <alignment horizontal="center" vertical="center" wrapText="1"/>
      <protection/>
    </xf>
    <xf numFmtId="0" fontId="18" fillId="17" borderId="0" xfId="0" applyNumberFormat="1" applyFont="1" applyFill="1" applyBorder="1" applyAlignment="1" applyProtection="1">
      <alignment horizontal="center"/>
      <protection/>
    </xf>
    <xf numFmtId="0" fontId="32" fillId="0" borderId="0" xfId="0" applyFont="1" applyFill="1" applyBorder="1" applyAlignment="1" applyProtection="1">
      <alignment horizontal="left" wrapText="1"/>
      <protection/>
    </xf>
    <xf numFmtId="3" fontId="18" fillId="0" borderId="0" xfId="0" applyNumberFormat="1" applyFont="1" applyAlignment="1" applyProtection="1">
      <alignment/>
      <protection/>
    </xf>
    <xf numFmtId="2" fontId="18" fillId="0" borderId="0" xfId="0" applyNumberFormat="1" applyFont="1" applyFill="1" applyBorder="1" applyAlignment="1" applyProtection="1">
      <alignment horizontal="center"/>
      <protection/>
    </xf>
    <xf numFmtId="4" fontId="18" fillId="19" borderId="23" xfId="0" applyNumberFormat="1" applyFont="1" applyFill="1" applyBorder="1" applyAlignment="1" applyProtection="1">
      <alignment horizontal="center"/>
      <protection locked="0"/>
    </xf>
    <xf numFmtId="0" fontId="18" fillId="0" borderId="0" xfId="0" applyFont="1" applyAlignment="1">
      <alignment/>
    </xf>
    <xf numFmtId="0" fontId="32" fillId="0" borderId="0" xfId="0" applyFont="1" applyFill="1" applyAlignment="1" applyProtection="1">
      <alignment horizontal="center"/>
      <protection/>
    </xf>
    <xf numFmtId="3" fontId="32" fillId="0" borderId="0" xfId="0" applyNumberFormat="1" applyFont="1" applyFill="1" applyAlignment="1" applyProtection="1">
      <alignment horizontal="center"/>
      <protection/>
    </xf>
    <xf numFmtId="166" fontId="18" fillId="2" borderId="0" xfId="0" applyNumberFormat="1" applyFont="1" applyFill="1" applyBorder="1" applyAlignment="1" applyProtection="1">
      <alignment horizontal="center"/>
      <protection locked="0"/>
    </xf>
    <xf numFmtId="0" fontId="18" fillId="0" borderId="0" xfId="0" applyFont="1" applyFill="1" applyBorder="1" applyAlignment="1" applyProtection="1">
      <alignment horizontal="center"/>
      <protection/>
    </xf>
    <xf numFmtId="2" fontId="18" fillId="0" borderId="0" xfId="0" applyNumberFormat="1" applyFont="1" applyAlignment="1" applyProtection="1">
      <alignment/>
      <protection/>
    </xf>
    <xf numFmtId="2" fontId="18" fillId="21" borderId="0" xfId="0" applyNumberFormat="1" applyFont="1" applyFill="1" applyAlignment="1" applyProtection="1">
      <alignment/>
      <protection/>
    </xf>
    <xf numFmtId="0" fontId="18" fillId="12" borderId="24" xfId="0" applyFont="1" applyFill="1" applyBorder="1" applyAlignment="1" applyProtection="1">
      <alignment/>
      <protection/>
    </xf>
    <xf numFmtId="0" fontId="39" fillId="0" borderId="24" xfId="0" applyFont="1" applyBorder="1" applyAlignment="1" applyProtection="1">
      <alignment horizontal="center" vertical="center" wrapText="1"/>
      <protection/>
    </xf>
    <xf numFmtId="164" fontId="23" fillId="19" borderId="23" xfId="0" applyNumberFormat="1" applyFont="1" applyFill="1" applyBorder="1" applyAlignment="1" applyProtection="1">
      <alignment horizontal="center" vertical="center"/>
      <protection locked="0"/>
    </xf>
    <xf numFmtId="164" fontId="24"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49" fontId="23" fillId="19" borderId="23" xfId="0" applyNumberFormat="1" applyFont="1" applyFill="1" applyBorder="1" applyAlignment="1" applyProtection="1">
      <alignment horizontal="center" vertical="center"/>
      <protection locked="0"/>
    </xf>
    <xf numFmtId="49" fontId="24" fillId="0" borderId="0"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0" fontId="33" fillId="0" borderId="26" xfId="0" applyFont="1" applyFill="1" applyBorder="1" applyAlignment="1">
      <alignment horizontal="center"/>
    </xf>
    <xf numFmtId="0" fontId="33" fillId="0" borderId="0" xfId="0" applyFont="1" applyFill="1" applyBorder="1" applyAlignment="1">
      <alignment/>
    </xf>
    <xf numFmtId="165" fontId="23" fillId="19" borderId="23" xfId="0" applyNumberFormat="1" applyFont="1" applyFill="1" applyBorder="1" applyAlignment="1" applyProtection="1">
      <alignment horizontal="center" vertical="center"/>
      <protection locked="0"/>
    </xf>
    <xf numFmtId="0" fontId="26" fillId="0" borderId="0" xfId="0" applyFont="1" applyBorder="1" applyAlignment="1">
      <alignment horizontal="left" vertical="center" wrapText="1"/>
    </xf>
    <xf numFmtId="0" fontId="29" fillId="0" borderId="26" xfId="0" applyFont="1" applyFill="1" applyBorder="1" applyAlignment="1">
      <alignment horizontal="right"/>
    </xf>
    <xf numFmtId="0" fontId="28" fillId="0" borderId="0" xfId="0" applyFont="1" applyFill="1" applyBorder="1" applyAlignment="1">
      <alignment horizontal="right"/>
    </xf>
    <xf numFmtId="166" fontId="28" fillId="0" borderId="16" xfId="0" applyNumberFormat="1" applyFont="1" applyFill="1" applyBorder="1" applyAlignment="1">
      <alignment horizontal="center"/>
    </xf>
    <xf numFmtId="0" fontId="28" fillId="0" borderId="16" xfId="0" applyFont="1" applyFill="1" applyBorder="1" applyAlignment="1">
      <alignment horizontal="center"/>
    </xf>
    <xf numFmtId="0" fontId="28" fillId="0" borderId="0" xfId="0" applyFont="1" applyFill="1" applyBorder="1" applyAlignment="1">
      <alignment horizontal="center"/>
    </xf>
    <xf numFmtId="0" fontId="33" fillId="0" borderId="0" xfId="0" applyFont="1" applyFill="1" applyBorder="1" applyAlignment="1">
      <alignment horizontal="center"/>
    </xf>
    <xf numFmtId="0" fontId="28" fillId="0" borderId="0" xfId="0" applyFont="1" applyFill="1" applyBorder="1" applyAlignment="1">
      <alignment/>
    </xf>
    <xf numFmtId="0" fontId="31" fillId="0" borderId="16" xfId="0" applyFont="1" applyFill="1" applyBorder="1" applyAlignment="1">
      <alignment horizontal="left"/>
    </xf>
    <xf numFmtId="49" fontId="28" fillId="0" borderId="16" xfId="0" applyNumberFormat="1" applyFont="1" applyFill="1" applyBorder="1" applyAlignment="1">
      <alignment horizontal="center"/>
    </xf>
    <xf numFmtId="0" fontId="34" fillId="0" borderId="16" xfId="0" applyFont="1" applyFill="1" applyBorder="1" applyAlignment="1">
      <alignment horizontal="center" wrapText="1"/>
    </xf>
    <xf numFmtId="167" fontId="28" fillId="0" borderId="16" xfId="0" applyNumberFormat="1" applyFont="1" applyFill="1" applyBorder="1" applyAlignment="1">
      <alignment horizontal="center"/>
    </xf>
    <xf numFmtId="0" fontId="33" fillId="0" borderId="16" xfId="0" applyFont="1" applyFill="1" applyBorder="1" applyAlignment="1">
      <alignment horizontal="center" wrapText="1"/>
    </xf>
    <xf numFmtId="168" fontId="28" fillId="0" borderId="16" xfId="0" applyNumberFormat="1" applyFont="1" applyFill="1" applyBorder="1" applyAlignment="1">
      <alignment horizontal="center"/>
    </xf>
    <xf numFmtId="1" fontId="28" fillId="0" borderId="16" xfId="0" applyNumberFormat="1" applyFont="1" applyFill="1" applyBorder="1" applyAlignment="1">
      <alignment horizontal="center"/>
    </xf>
    <xf numFmtId="0" fontId="35" fillId="0" borderId="0" xfId="0" applyFont="1" applyFill="1" applyBorder="1" applyAlignment="1">
      <alignment/>
    </xf>
    <xf numFmtId="0" fontId="35" fillId="0" borderId="16" xfId="0" applyFont="1" applyFill="1" applyBorder="1" applyAlignment="1">
      <alignment horizontal="center"/>
    </xf>
    <xf numFmtId="0" fontId="36" fillId="0" borderId="27" xfId="0" applyFont="1" applyFill="1" applyBorder="1" applyAlignment="1">
      <alignment vertical="center"/>
    </xf>
    <xf numFmtId="0" fontId="28" fillId="0" borderId="28" xfId="0" applyFont="1" applyFill="1" applyBorder="1" applyAlignment="1">
      <alignment horizontal="center" wrapText="1"/>
    </xf>
    <xf numFmtId="0" fontId="36" fillId="0" borderId="16" xfId="0" applyFont="1" applyFill="1" applyBorder="1" applyAlignment="1">
      <alignment vertical="center"/>
    </xf>
    <xf numFmtId="0" fontId="28" fillId="0" borderId="16" xfId="0" applyFont="1" applyFill="1" applyBorder="1" applyAlignment="1">
      <alignment horizontal="center" wrapText="1"/>
    </xf>
    <xf numFmtId="0" fontId="39" fillId="17" borderId="25" xfId="0" applyFont="1" applyFill="1" applyBorder="1" applyAlignment="1" applyProtection="1">
      <alignment horizontal="center" wrapText="1"/>
      <protection/>
    </xf>
    <xf numFmtId="0" fontId="18" fillId="0" borderId="0" xfId="0" applyFont="1" applyBorder="1" applyAlignment="1">
      <alignment horizontal="left" vertical="center" wrapText="1"/>
    </xf>
    <xf numFmtId="0" fontId="38" fillId="0" borderId="24" xfId="0" applyFont="1" applyFill="1" applyBorder="1" applyAlignment="1" applyProtection="1">
      <alignment horizontal="center" vertical="center"/>
      <protection locked="0"/>
    </xf>
    <xf numFmtId="0" fontId="32" fillId="0" borderId="0" xfId="0" applyFont="1" applyBorder="1" applyAlignment="1" applyProtection="1">
      <alignment horizontal="center" vertical="center" wrapText="1"/>
      <protection/>
    </xf>
    <xf numFmtId="0" fontId="32" fillId="0" borderId="27" xfId="0" applyFont="1" applyFill="1" applyBorder="1" applyAlignment="1" applyProtection="1">
      <alignment horizontal="left"/>
      <protection/>
    </xf>
    <xf numFmtId="0" fontId="41" fillId="0" borderId="0" xfId="0" applyFont="1" applyBorder="1" applyAlignment="1">
      <alignment horizontal="left" vertical="center" wrapText="1"/>
    </xf>
    <xf numFmtId="49" fontId="28" fillId="0" borderId="24" xfId="0" applyNumberFormat="1" applyFont="1" applyBorder="1" applyAlignment="1" applyProtection="1">
      <alignment horizontal="center" vertical="center" wrapText="1"/>
      <protection/>
    </xf>
    <xf numFmtId="0" fontId="32" fillId="0" borderId="0" xfId="0" applyFont="1" applyFill="1" applyBorder="1" applyAlignment="1" applyProtection="1">
      <alignment horizontal="left"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44</xdr:row>
      <xdr:rowOff>104775</xdr:rowOff>
    </xdr:from>
    <xdr:to>
      <xdr:col>36</xdr:col>
      <xdr:colOff>266700</xdr:colOff>
      <xdr:row>45</xdr:row>
      <xdr:rowOff>57150</xdr:rowOff>
    </xdr:to>
    <xdr:pic>
      <xdr:nvPicPr>
        <xdr:cNvPr id="1" name="Изображения 1"/>
        <xdr:cNvPicPr preferRelativeResize="1">
          <a:picLocks noChangeAspect="1"/>
        </xdr:cNvPicPr>
      </xdr:nvPicPr>
      <xdr:blipFill>
        <a:blip r:embed="rId1"/>
        <a:stretch>
          <a:fillRect/>
        </a:stretch>
      </xdr:blipFill>
      <xdr:spPr>
        <a:xfrm>
          <a:off x="7105650" y="9201150"/>
          <a:ext cx="200025" cy="114300"/>
        </a:xfrm>
        <a:prstGeom prst="rect">
          <a:avLst/>
        </a:prstGeom>
        <a:blipFill>
          <a:blip r:embed=""/>
          <a:srcRect/>
          <a:stretch>
            <a:fillRect/>
          </a:stretch>
        </a:blipFill>
        <a:ln w="9525" cmpd="sng">
          <a:noFill/>
        </a:ln>
      </xdr:spPr>
    </xdr:pic>
    <xdr:clientData/>
  </xdr:twoCellAnchor>
  <xdr:twoCellAnchor>
    <xdr:from>
      <xdr:col>36</xdr:col>
      <xdr:colOff>66675</xdr:colOff>
      <xdr:row>79</xdr:row>
      <xdr:rowOff>104775</xdr:rowOff>
    </xdr:from>
    <xdr:to>
      <xdr:col>36</xdr:col>
      <xdr:colOff>266700</xdr:colOff>
      <xdr:row>80</xdr:row>
      <xdr:rowOff>57150</xdr:rowOff>
    </xdr:to>
    <xdr:pic>
      <xdr:nvPicPr>
        <xdr:cNvPr id="2" name="Изображения 1"/>
        <xdr:cNvPicPr preferRelativeResize="1">
          <a:picLocks noChangeAspect="1"/>
        </xdr:cNvPicPr>
      </xdr:nvPicPr>
      <xdr:blipFill>
        <a:blip r:embed="rId1"/>
        <a:stretch>
          <a:fillRect/>
        </a:stretch>
      </xdr:blipFill>
      <xdr:spPr>
        <a:xfrm>
          <a:off x="7105650" y="15925800"/>
          <a:ext cx="200025" cy="114300"/>
        </a:xfrm>
        <a:prstGeom prst="rect">
          <a:avLst/>
        </a:prstGeom>
        <a:blipFill>
          <a:blip r:embed=""/>
          <a:srcRect/>
          <a:stretch>
            <a:fillRect/>
          </a:stretch>
        </a:blipFill>
        <a:ln w="9525" cmpd="sng">
          <a:noFill/>
        </a:ln>
      </xdr:spPr>
    </xdr:pic>
    <xdr:clientData/>
  </xdr:twoCellAnchor>
  <xdr:twoCellAnchor>
    <xdr:from>
      <xdr:col>36</xdr:col>
      <xdr:colOff>66675</xdr:colOff>
      <xdr:row>113</xdr:row>
      <xdr:rowOff>104775</xdr:rowOff>
    </xdr:from>
    <xdr:to>
      <xdr:col>36</xdr:col>
      <xdr:colOff>266700</xdr:colOff>
      <xdr:row>114</xdr:row>
      <xdr:rowOff>57150</xdr:rowOff>
    </xdr:to>
    <xdr:pic>
      <xdr:nvPicPr>
        <xdr:cNvPr id="3" name="Изображения 1"/>
        <xdr:cNvPicPr preferRelativeResize="1">
          <a:picLocks noChangeAspect="1"/>
        </xdr:cNvPicPr>
      </xdr:nvPicPr>
      <xdr:blipFill>
        <a:blip r:embed="rId1"/>
        <a:stretch>
          <a:fillRect/>
        </a:stretch>
      </xdr:blipFill>
      <xdr:spPr>
        <a:xfrm>
          <a:off x="7105650" y="22507575"/>
          <a:ext cx="200025" cy="1143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14"/>
  <sheetViews>
    <sheetView zoomScale="130" zoomScaleNormal="130" zoomScaleSheetLayoutView="130" zoomScalePageLayoutView="0" workbookViewId="0" topLeftCell="A1">
      <selection activeCell="A1" sqref="A1"/>
    </sheetView>
  </sheetViews>
  <sheetFormatPr defaultColWidth="11.57421875" defaultRowHeight="12.75"/>
  <cols>
    <col min="1" max="1" width="30.28125" style="1" customWidth="1"/>
    <col min="2" max="2" width="0.71875" style="1" customWidth="1"/>
    <col min="3" max="3" width="4.57421875" style="1" customWidth="1"/>
    <col min="4" max="4" width="3.8515625" style="1" customWidth="1"/>
    <col min="5" max="5" width="2.421875" style="1" customWidth="1"/>
    <col min="6" max="6" width="3.421875" style="1" customWidth="1"/>
    <col min="7" max="7" width="1.28515625" style="1" customWidth="1"/>
    <col min="8" max="8" width="1.421875" style="1" customWidth="1"/>
    <col min="9" max="9" width="1.28515625" style="1" customWidth="1"/>
    <col min="10" max="10" width="2.421875" style="1" customWidth="1"/>
    <col min="11" max="11" width="1.28515625" style="1" customWidth="1"/>
    <col min="12" max="12" width="2.421875" style="1" customWidth="1"/>
    <col min="13" max="14" width="1.57421875" style="1" customWidth="1"/>
    <col min="15" max="15" width="1.421875" style="1" customWidth="1"/>
    <col min="16" max="16" width="2.421875" style="1" customWidth="1"/>
    <col min="17" max="17" width="4.57421875" style="1" customWidth="1"/>
    <col min="18" max="18" width="2.421875" style="1" customWidth="1"/>
    <col min="19" max="21" width="1.1484375" style="1" customWidth="1"/>
    <col min="22" max="23" width="2.421875" style="1" customWidth="1"/>
    <col min="24" max="24" width="0.9921875" style="1" customWidth="1"/>
    <col min="25" max="26" width="2.421875" style="1" customWidth="1"/>
    <col min="27" max="28" width="2.00390625" style="1" customWidth="1"/>
    <col min="29" max="29" width="1.7109375" style="1" customWidth="1"/>
    <col min="30" max="31" width="2.421875" style="1" customWidth="1"/>
    <col min="32" max="34" width="2.140625" style="1" customWidth="1"/>
    <col min="35" max="35" width="2.421875" style="1" customWidth="1"/>
    <col min="36" max="36" width="2.57421875" style="1" customWidth="1"/>
    <col min="37" max="37" width="4.28125" style="1" customWidth="1"/>
    <col min="38" max="38" width="1.7109375" style="1" customWidth="1"/>
    <col min="39" max="16384" width="11.57421875" style="1" customWidth="1"/>
  </cols>
  <sheetData>
    <row r="1" s="3" customFormat="1" ht="18.75">
      <c r="A1" s="2" t="s">
        <v>0</v>
      </c>
    </row>
    <row r="2" spans="27:36" s="3" customFormat="1" ht="14.25">
      <c r="AA2" s="96" t="s">
        <v>1</v>
      </c>
      <c r="AB2" s="96"/>
      <c r="AC2" s="96"/>
      <c r="AD2" s="96"/>
      <c r="AE2" s="96"/>
      <c r="AF2" s="96"/>
      <c r="AG2" s="96"/>
      <c r="AH2" s="96"/>
      <c r="AI2" s="96"/>
      <c r="AJ2" s="96"/>
    </row>
    <row r="3" spans="1:36" s="3" customFormat="1" ht="51">
      <c r="A3" s="4" t="s">
        <v>2</v>
      </c>
      <c r="B3" s="97" t="s">
        <v>3</v>
      </c>
      <c r="C3" s="97"/>
      <c r="D3" s="97"/>
      <c r="E3" s="97"/>
      <c r="F3" s="97"/>
      <c r="G3" s="97"/>
      <c r="H3" s="97"/>
      <c r="I3" s="97"/>
      <c r="J3" s="97"/>
      <c r="K3" s="97"/>
      <c r="L3" s="97"/>
      <c r="M3" s="97"/>
      <c r="N3" s="97"/>
      <c r="O3" s="97"/>
      <c r="P3" s="97"/>
      <c r="Q3" s="97"/>
      <c r="R3" s="97"/>
      <c r="S3" s="97"/>
      <c r="T3" s="97"/>
      <c r="U3" s="97"/>
      <c r="V3" s="97"/>
      <c r="W3" s="97"/>
      <c r="X3" s="97"/>
      <c r="Y3" s="97"/>
      <c r="Z3" s="5"/>
      <c r="AA3" s="98" t="s">
        <v>3</v>
      </c>
      <c r="AB3" s="98"/>
      <c r="AC3" s="98"/>
      <c r="AD3" s="98"/>
      <c r="AE3" s="98"/>
      <c r="AF3" s="98"/>
      <c r="AG3" s="98"/>
      <c r="AH3" s="98"/>
      <c r="AI3" s="98"/>
      <c r="AJ3" s="98"/>
    </row>
    <row r="4" spans="1:36" s="3" customFormat="1" ht="15.75">
      <c r="A4" s="6" t="s">
        <v>4</v>
      </c>
      <c r="B4" s="97" t="s">
        <v>80</v>
      </c>
      <c r="C4" s="97"/>
      <c r="D4" s="97"/>
      <c r="E4" s="97"/>
      <c r="F4" s="97"/>
      <c r="G4" s="97"/>
      <c r="H4" s="97"/>
      <c r="I4" s="97"/>
      <c r="J4" s="97"/>
      <c r="K4" s="97"/>
      <c r="L4" s="97"/>
      <c r="M4" s="97"/>
      <c r="N4" s="97"/>
      <c r="O4" s="97"/>
      <c r="P4" s="97"/>
      <c r="Q4" s="97"/>
      <c r="R4" s="97"/>
      <c r="S4" s="97"/>
      <c r="T4" s="97"/>
      <c r="U4" s="97"/>
      <c r="V4" s="97"/>
      <c r="W4" s="97"/>
      <c r="X4" s="97"/>
      <c r="Y4" s="97"/>
      <c r="Z4" s="5"/>
      <c r="AA4" s="99" t="s">
        <v>80</v>
      </c>
      <c r="AB4" s="99"/>
      <c r="AC4" s="99"/>
      <c r="AD4" s="99"/>
      <c r="AE4" s="99"/>
      <c r="AF4" s="99"/>
      <c r="AG4" s="99"/>
      <c r="AH4" s="99"/>
      <c r="AI4" s="99"/>
      <c r="AJ4" s="99"/>
    </row>
    <row r="5" spans="1:36" s="3" customFormat="1" ht="15.75">
      <c r="A5" s="6" t="s">
        <v>5</v>
      </c>
      <c r="B5" s="94">
        <v>745300310699</v>
      </c>
      <c r="C5" s="94"/>
      <c r="D5" s="94"/>
      <c r="E5" s="94"/>
      <c r="F5" s="94"/>
      <c r="G5" s="94"/>
      <c r="H5" s="94"/>
      <c r="I5" s="94"/>
      <c r="J5" s="94"/>
      <c r="K5" s="94"/>
      <c r="L5" s="94"/>
      <c r="M5" s="94"/>
      <c r="N5" s="94"/>
      <c r="O5" s="94"/>
      <c r="P5" s="94"/>
      <c r="Q5" s="94"/>
      <c r="R5" s="94"/>
      <c r="S5" s="94"/>
      <c r="T5" s="94"/>
      <c r="U5" s="94"/>
      <c r="V5" s="94"/>
      <c r="W5" s="94"/>
      <c r="X5" s="94"/>
      <c r="Y5" s="94"/>
      <c r="Z5" s="5"/>
      <c r="AA5" s="95">
        <v>745300310699</v>
      </c>
      <c r="AB5" s="95"/>
      <c r="AC5" s="95"/>
      <c r="AD5" s="95"/>
      <c r="AE5" s="95"/>
      <c r="AF5" s="95"/>
      <c r="AG5" s="95"/>
      <c r="AH5" s="95"/>
      <c r="AI5" s="95"/>
      <c r="AJ5" s="95"/>
    </row>
    <row r="6" spans="1:36" s="3" customFormat="1" ht="15.75">
      <c r="A6" s="7" t="s">
        <v>6</v>
      </c>
      <c r="B6" s="102" t="s">
        <v>81</v>
      </c>
      <c r="C6" s="102"/>
      <c r="D6" s="102"/>
      <c r="E6" s="102"/>
      <c r="F6" s="102"/>
      <c r="G6" s="102"/>
      <c r="H6" s="102"/>
      <c r="I6" s="102"/>
      <c r="J6" s="102"/>
      <c r="K6" s="102"/>
      <c r="L6" s="102"/>
      <c r="M6" s="102"/>
      <c r="N6" s="102"/>
      <c r="O6" s="102"/>
      <c r="P6" s="102"/>
      <c r="Q6" s="102"/>
      <c r="R6" s="102"/>
      <c r="S6" s="102"/>
      <c r="T6" s="102"/>
      <c r="U6" s="102"/>
      <c r="V6" s="102"/>
      <c r="W6" s="102"/>
      <c r="X6" s="102"/>
      <c r="Y6" s="102"/>
      <c r="Z6" s="8"/>
      <c r="AA6" s="98" t="s">
        <v>81</v>
      </c>
      <c r="AB6" s="98"/>
      <c r="AC6" s="98"/>
      <c r="AD6" s="98"/>
      <c r="AE6" s="98"/>
      <c r="AF6" s="98"/>
      <c r="AG6" s="98"/>
      <c r="AH6" s="98"/>
      <c r="AI6" s="98"/>
      <c r="AJ6" s="98"/>
    </row>
    <row r="7" spans="1:36" s="3" customFormat="1" ht="15.75">
      <c r="A7" s="7" t="s">
        <v>7</v>
      </c>
      <c r="B7" s="97" t="s">
        <v>82</v>
      </c>
      <c r="C7" s="97"/>
      <c r="D7" s="97"/>
      <c r="E7" s="97"/>
      <c r="F7" s="97"/>
      <c r="G7" s="97"/>
      <c r="H7" s="97"/>
      <c r="I7" s="97"/>
      <c r="J7" s="97"/>
      <c r="K7" s="97"/>
      <c r="L7" s="97"/>
      <c r="M7" s="97"/>
      <c r="N7" s="97"/>
      <c r="O7" s="97"/>
      <c r="P7" s="97"/>
      <c r="Q7" s="97"/>
      <c r="R7" s="97"/>
      <c r="S7" s="97"/>
      <c r="T7" s="97"/>
      <c r="U7" s="97"/>
      <c r="V7" s="97"/>
      <c r="W7" s="97"/>
      <c r="X7" s="97"/>
      <c r="Y7" s="97"/>
      <c r="Z7" s="8"/>
      <c r="AA7" s="98" t="s">
        <v>82</v>
      </c>
      <c r="AB7" s="98"/>
      <c r="AC7" s="98"/>
      <c r="AD7" s="98"/>
      <c r="AE7" s="98"/>
      <c r="AF7" s="98"/>
      <c r="AG7" s="98"/>
      <c r="AH7" s="98"/>
      <c r="AI7" s="98"/>
      <c r="AJ7" s="98"/>
    </row>
    <row r="8" s="3" customFormat="1" ht="13.5">
      <c r="A8" s="9"/>
    </row>
    <row r="9" spans="1:25" s="3" customFormat="1" ht="24.75" customHeight="1">
      <c r="A9" s="103" t="s">
        <v>8</v>
      </c>
      <c r="B9" s="103"/>
      <c r="C9" s="103"/>
      <c r="D9" s="103"/>
      <c r="E9" s="103"/>
      <c r="F9" s="103"/>
      <c r="G9" s="103"/>
      <c r="H9" s="103"/>
      <c r="I9" s="103"/>
      <c r="J9" s="103"/>
      <c r="K9" s="103"/>
      <c r="L9" s="103"/>
      <c r="M9" s="103"/>
      <c r="N9" s="103"/>
      <c r="O9" s="103"/>
      <c r="P9" s="103"/>
      <c r="Q9" s="103"/>
      <c r="R9" s="103"/>
      <c r="S9" s="103"/>
      <c r="T9" s="103"/>
      <c r="U9" s="103"/>
      <c r="V9" s="103"/>
      <c r="W9" s="103"/>
      <c r="X9" s="103"/>
      <c r="Y9" s="103"/>
    </row>
    <row r="10" ht="12.75">
      <c r="A10" s="10" t="s">
        <v>9</v>
      </c>
    </row>
    <row r="11" ht="12.75">
      <c r="A11" s="10" t="s">
        <v>10</v>
      </c>
    </row>
    <row r="12" ht="12.75">
      <c r="A12" s="10"/>
    </row>
    <row r="14" spans="1:38" ht="12.75">
      <c r="A14" s="11"/>
      <c r="B14" s="12"/>
      <c r="C14" s="104" t="s">
        <v>11</v>
      </c>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3"/>
    </row>
    <row r="15" spans="1:38" ht="14.25">
      <c r="A15" s="14" t="s">
        <v>12</v>
      </c>
      <c r="B15" s="15"/>
      <c r="C15" s="105" t="s">
        <v>13</v>
      </c>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6">
        <v>24</v>
      </c>
      <c r="AI15" s="106"/>
      <c r="AJ15" s="106"/>
      <c r="AK15" s="106"/>
      <c r="AL15" s="16"/>
    </row>
    <row r="16" spans="1:38" ht="24.75" customHeight="1">
      <c r="A16" s="17"/>
      <c r="B16" s="15"/>
      <c r="C16" s="107" t="s">
        <v>83</v>
      </c>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8" t="s">
        <v>14</v>
      </c>
      <c r="AB16" s="108"/>
      <c r="AC16" s="108"/>
      <c r="AD16" s="108"/>
      <c r="AE16" s="107">
        <v>745301001</v>
      </c>
      <c r="AF16" s="107"/>
      <c r="AG16" s="107"/>
      <c r="AH16" s="107"/>
      <c r="AI16" s="107"/>
      <c r="AJ16" s="107"/>
      <c r="AK16" s="107"/>
      <c r="AL16" s="16"/>
    </row>
    <row r="17" spans="1:38" s="21" customFormat="1" ht="8.25">
      <c r="A17" s="18"/>
      <c r="B17" s="19"/>
      <c r="C17" s="100" t="s">
        <v>15</v>
      </c>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1"/>
      <c r="AB17" s="101"/>
      <c r="AC17" s="101"/>
      <c r="AD17" s="101"/>
      <c r="AE17" s="101"/>
      <c r="AF17" s="101"/>
      <c r="AG17" s="101"/>
      <c r="AH17" s="101"/>
      <c r="AI17" s="101"/>
      <c r="AJ17" s="101"/>
      <c r="AK17" s="101"/>
      <c r="AL17" s="20"/>
    </row>
    <row r="18" spans="1:38" ht="16.5" customHeight="1">
      <c r="A18" s="22"/>
      <c r="B18" s="23"/>
      <c r="C18" s="107">
        <v>7453040822</v>
      </c>
      <c r="D18" s="107"/>
      <c r="E18" s="107"/>
      <c r="F18" s="107"/>
      <c r="G18" s="107"/>
      <c r="H18" s="107"/>
      <c r="I18" s="107"/>
      <c r="J18" s="107"/>
      <c r="K18" s="107"/>
      <c r="L18" s="107"/>
      <c r="M18" s="24"/>
      <c r="N18" s="107"/>
      <c r="O18" s="107"/>
      <c r="P18" s="107"/>
      <c r="Q18" s="107"/>
      <c r="R18" s="107"/>
      <c r="S18" s="107"/>
      <c r="T18" s="107"/>
      <c r="U18" s="107"/>
      <c r="V18" s="107"/>
      <c r="W18" s="107"/>
      <c r="X18" s="107"/>
      <c r="Y18" s="107"/>
      <c r="Z18" s="107"/>
      <c r="AA18" s="107"/>
      <c r="AB18" s="107"/>
      <c r="AC18" s="24"/>
      <c r="AD18" s="107" t="str">
        <f>B6</f>
        <v>75701000</v>
      </c>
      <c r="AE18" s="107"/>
      <c r="AF18" s="107"/>
      <c r="AG18" s="107"/>
      <c r="AH18" s="107"/>
      <c r="AI18" s="107"/>
      <c r="AJ18" s="107"/>
      <c r="AK18" s="107"/>
      <c r="AL18" s="25"/>
    </row>
    <row r="19" spans="1:38" s="21" customFormat="1" ht="8.25" customHeight="1">
      <c r="A19" s="18"/>
      <c r="B19" s="19"/>
      <c r="C19" s="100" t="s">
        <v>16</v>
      </c>
      <c r="D19" s="100"/>
      <c r="E19" s="100"/>
      <c r="F19" s="100"/>
      <c r="G19" s="100"/>
      <c r="H19" s="100"/>
      <c r="I19" s="100"/>
      <c r="J19" s="100"/>
      <c r="K19" s="100"/>
      <c r="L19" s="100"/>
      <c r="N19" s="109" t="s">
        <v>17</v>
      </c>
      <c r="O19" s="109"/>
      <c r="P19" s="109"/>
      <c r="Q19" s="109"/>
      <c r="R19" s="109"/>
      <c r="S19" s="109"/>
      <c r="T19" s="109"/>
      <c r="U19" s="109"/>
      <c r="V19" s="109"/>
      <c r="W19" s="109"/>
      <c r="X19" s="109"/>
      <c r="Y19" s="109"/>
      <c r="Z19" s="109"/>
      <c r="AA19" s="109"/>
      <c r="AB19" s="109"/>
      <c r="AD19" s="109" t="s">
        <v>18</v>
      </c>
      <c r="AE19" s="109"/>
      <c r="AF19" s="109"/>
      <c r="AG19" s="109"/>
      <c r="AH19" s="109"/>
      <c r="AI19" s="109"/>
      <c r="AJ19" s="109"/>
      <c r="AK19" s="109"/>
      <c r="AL19" s="20"/>
    </row>
    <row r="20" spans="1:38" ht="21" customHeight="1">
      <c r="A20" s="22"/>
      <c r="B20" s="23"/>
      <c r="C20" s="112" t="s">
        <v>84</v>
      </c>
      <c r="D20" s="112"/>
      <c r="E20" s="112"/>
      <c r="F20" s="112"/>
      <c r="G20" s="112"/>
      <c r="H20" s="112"/>
      <c r="I20" s="112"/>
      <c r="J20" s="112"/>
      <c r="K20" s="112"/>
      <c r="L20" s="112"/>
      <c r="M20" s="112"/>
      <c r="N20" s="112"/>
      <c r="O20" s="112"/>
      <c r="P20" s="112"/>
      <c r="Q20" s="112"/>
      <c r="R20" s="112"/>
      <c r="S20" s="112"/>
      <c r="T20" s="112"/>
      <c r="U20" s="112"/>
      <c r="V20" s="112"/>
      <c r="W20" s="112"/>
      <c r="X20" s="112"/>
      <c r="Y20" s="26" t="s">
        <v>19</v>
      </c>
      <c r="Z20" s="113" t="s">
        <v>85</v>
      </c>
      <c r="AA20" s="113"/>
      <c r="AB20" s="113"/>
      <c r="AC20" s="113"/>
      <c r="AD20" s="113"/>
      <c r="AE20" s="113"/>
      <c r="AF20" s="113"/>
      <c r="AG20" s="113"/>
      <c r="AH20" s="113"/>
      <c r="AI20" s="113"/>
      <c r="AJ20" s="113"/>
      <c r="AK20" s="113"/>
      <c r="AL20" s="25"/>
    </row>
    <row r="21" spans="1:38" s="21" customFormat="1" ht="7.5" customHeight="1">
      <c r="A21" s="18"/>
      <c r="B21" s="19"/>
      <c r="C21" s="100" t="s">
        <v>20</v>
      </c>
      <c r="D21" s="100"/>
      <c r="E21" s="100"/>
      <c r="F21" s="100"/>
      <c r="G21" s="100"/>
      <c r="H21" s="100"/>
      <c r="I21" s="100"/>
      <c r="J21" s="100"/>
      <c r="K21" s="100"/>
      <c r="L21" s="100"/>
      <c r="M21" s="100"/>
      <c r="N21" s="100"/>
      <c r="O21" s="100"/>
      <c r="P21" s="100"/>
      <c r="Q21" s="100"/>
      <c r="R21" s="100"/>
      <c r="S21" s="100"/>
      <c r="T21" s="100"/>
      <c r="U21" s="100"/>
      <c r="V21" s="100"/>
      <c r="W21" s="100"/>
      <c r="X21" s="100"/>
      <c r="Z21" s="109" t="s">
        <v>21</v>
      </c>
      <c r="AA21" s="109"/>
      <c r="AB21" s="109"/>
      <c r="AC21" s="109"/>
      <c r="AD21" s="109"/>
      <c r="AE21" s="109"/>
      <c r="AF21" s="109"/>
      <c r="AG21" s="109"/>
      <c r="AH21" s="109"/>
      <c r="AI21" s="109"/>
      <c r="AJ21" s="109"/>
      <c r="AK21" s="109"/>
      <c r="AL21" s="20"/>
    </row>
    <row r="22" spans="1:38" ht="16.5" customHeight="1">
      <c r="A22" s="22"/>
      <c r="B22" s="23"/>
      <c r="C22" s="24" t="s">
        <v>22</v>
      </c>
      <c r="D22" s="114">
        <v>47501001</v>
      </c>
      <c r="E22" s="114"/>
      <c r="F22" s="114"/>
      <c r="G22" s="114"/>
      <c r="H22" s="114"/>
      <c r="I22" s="114"/>
      <c r="J22" s="114"/>
      <c r="K22" s="114"/>
      <c r="L22" s="114"/>
      <c r="M22" s="114"/>
      <c r="N22" s="114"/>
      <c r="O22" s="114"/>
      <c r="P22" s="105" t="s">
        <v>23</v>
      </c>
      <c r="Q22" s="105"/>
      <c r="R22" s="107"/>
      <c r="S22" s="107"/>
      <c r="T22" s="107"/>
      <c r="U22" s="107"/>
      <c r="V22" s="107"/>
      <c r="W22" s="107"/>
      <c r="X22" s="107"/>
      <c r="Y22" s="107"/>
      <c r="Z22" s="107"/>
      <c r="AA22" s="107"/>
      <c r="AB22" s="107"/>
      <c r="AC22" s="107"/>
      <c r="AD22" s="107"/>
      <c r="AE22" s="107"/>
      <c r="AF22" s="107"/>
      <c r="AG22" s="107"/>
      <c r="AH22" s="107"/>
      <c r="AI22" s="107"/>
      <c r="AJ22" s="107"/>
      <c r="AK22" s="107"/>
      <c r="AL22" s="25"/>
    </row>
    <row r="23" spans="1:38" ht="16.5" customHeight="1">
      <c r="A23" s="22"/>
      <c r="B23" s="23"/>
      <c r="C23" s="115" t="s">
        <v>86</v>
      </c>
      <c r="D23" s="115"/>
      <c r="E23" s="115"/>
      <c r="F23" s="115"/>
      <c r="G23" s="115"/>
      <c r="H23" s="115"/>
      <c r="I23" s="115"/>
      <c r="J23" s="115"/>
      <c r="K23" s="115"/>
      <c r="L23" s="115"/>
      <c r="M23" s="115"/>
      <c r="N23" s="115"/>
      <c r="O23" s="115"/>
      <c r="P23" s="115"/>
      <c r="Q23" s="115"/>
      <c r="R23" s="115"/>
      <c r="S23" s="115"/>
      <c r="T23" s="24"/>
      <c r="U23" s="107" t="str">
        <f>'Расчет страховых взносов'!B13</f>
        <v>392 1 02 02140 06 1100 160</v>
      </c>
      <c r="V23" s="107"/>
      <c r="W23" s="107"/>
      <c r="X23" s="107"/>
      <c r="Y23" s="107"/>
      <c r="Z23" s="107"/>
      <c r="AA23" s="107"/>
      <c r="AB23" s="107"/>
      <c r="AC23" s="107"/>
      <c r="AD23" s="107"/>
      <c r="AE23" s="107"/>
      <c r="AF23" s="107"/>
      <c r="AG23" s="107"/>
      <c r="AH23" s="107"/>
      <c r="AI23" s="107"/>
      <c r="AJ23" s="107"/>
      <c r="AK23" s="107"/>
      <c r="AL23" s="25"/>
    </row>
    <row r="24" spans="1:38" s="21" customFormat="1" ht="9" customHeight="1">
      <c r="A24" s="18"/>
      <c r="B24" s="19"/>
      <c r="C24" s="100" t="s">
        <v>24</v>
      </c>
      <c r="D24" s="100"/>
      <c r="E24" s="100"/>
      <c r="F24" s="100"/>
      <c r="G24" s="100"/>
      <c r="H24" s="100"/>
      <c r="I24" s="100"/>
      <c r="J24" s="100"/>
      <c r="K24" s="100"/>
      <c r="L24" s="100"/>
      <c r="M24" s="100"/>
      <c r="N24" s="100"/>
      <c r="O24" s="100"/>
      <c r="P24" s="100"/>
      <c r="Q24" s="100"/>
      <c r="R24" s="100"/>
      <c r="S24" s="100"/>
      <c r="T24" s="109" t="s">
        <v>25</v>
      </c>
      <c r="U24" s="109"/>
      <c r="V24" s="109"/>
      <c r="W24" s="109"/>
      <c r="X24" s="109"/>
      <c r="Y24" s="109"/>
      <c r="Z24" s="109"/>
      <c r="AA24" s="109"/>
      <c r="AB24" s="109"/>
      <c r="AC24" s="109"/>
      <c r="AD24" s="109"/>
      <c r="AE24" s="109"/>
      <c r="AF24" s="109"/>
      <c r="AG24" s="109"/>
      <c r="AH24" s="109"/>
      <c r="AI24" s="109"/>
      <c r="AJ24" s="109"/>
      <c r="AK24" s="109"/>
      <c r="AL24" s="20"/>
    </row>
    <row r="25" spans="1:38" ht="15" customHeight="1">
      <c r="A25" s="22"/>
      <c r="B25" s="23"/>
      <c r="C25" s="110" t="s">
        <v>26</v>
      </c>
      <c r="D25" s="110"/>
      <c r="E25" s="110"/>
      <c r="F25" s="110"/>
      <c r="G25" s="110"/>
      <c r="H25" s="110"/>
      <c r="I25" s="110"/>
      <c r="J25" s="111" t="str">
        <f>B3</f>
        <v>Иванов Иван Иванович</v>
      </c>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25"/>
    </row>
    <row r="26" spans="1:38" ht="15" customHeight="1">
      <c r="A26" s="22"/>
      <c r="B26" s="23"/>
      <c r="C26" s="110" t="s">
        <v>4</v>
      </c>
      <c r="D26" s="110"/>
      <c r="E26" s="110"/>
      <c r="F26" s="110"/>
      <c r="G26" s="110"/>
      <c r="H26" s="110"/>
      <c r="I26" s="111" t="str">
        <f>B4</f>
        <v>г. Челябинск, пр. Ленина, д. 70</v>
      </c>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25"/>
    </row>
    <row r="27" spans="1:38" ht="15" customHeight="1">
      <c r="A27" s="22"/>
      <c r="B27" s="23"/>
      <c r="C27" s="110" t="s">
        <v>27</v>
      </c>
      <c r="D27" s="110"/>
      <c r="E27" s="110"/>
      <c r="F27" s="110"/>
      <c r="G27" s="110"/>
      <c r="H27" s="116">
        <f>B5</f>
        <v>745300310699</v>
      </c>
      <c r="I27" s="116"/>
      <c r="J27" s="116"/>
      <c r="K27" s="116"/>
      <c r="L27" s="116"/>
      <c r="M27" s="116"/>
      <c r="N27" s="116"/>
      <c r="O27" s="116"/>
      <c r="P27" s="116"/>
      <c r="Q27" s="116"/>
      <c r="R27" s="116"/>
      <c r="S27" s="108" t="s">
        <v>28</v>
      </c>
      <c r="T27" s="108"/>
      <c r="U27" s="108"/>
      <c r="V27" s="108"/>
      <c r="W27" s="108"/>
      <c r="X27" s="108"/>
      <c r="Y27" s="108"/>
      <c r="Z27" s="108"/>
      <c r="AA27" s="108"/>
      <c r="AB27" s="108"/>
      <c r="AC27" s="108"/>
      <c r="AD27" s="108"/>
      <c r="AE27" s="107" t="str">
        <f>B7</f>
        <v>084-001-070155</v>
      </c>
      <c r="AF27" s="107"/>
      <c r="AG27" s="107"/>
      <c r="AH27" s="107"/>
      <c r="AI27" s="107"/>
      <c r="AJ27" s="107"/>
      <c r="AK27" s="107"/>
      <c r="AL27" s="25"/>
    </row>
    <row r="28" spans="1:38" ht="15" customHeight="1">
      <c r="A28" s="14" t="s">
        <v>29</v>
      </c>
      <c r="B28" s="15"/>
      <c r="C28" s="110" t="s">
        <v>30</v>
      </c>
      <c r="D28" s="110"/>
      <c r="E28" s="110"/>
      <c r="F28" s="117">
        <f>'Расчет страховых взносов'!H13</f>
        <v>19356</v>
      </c>
      <c r="G28" s="117"/>
      <c r="H28" s="117"/>
      <c r="I28" s="117"/>
      <c r="J28" s="117"/>
      <c r="K28" s="117"/>
      <c r="L28" s="110" t="s">
        <v>31</v>
      </c>
      <c r="M28" s="110"/>
      <c r="N28" s="110"/>
      <c r="O28" s="106">
        <f>'Расчет страховых взносов'!I13</f>
        <v>47.999999999956344</v>
      </c>
      <c r="P28" s="106"/>
      <c r="Q28" s="110" t="s">
        <v>32</v>
      </c>
      <c r="R28" s="110"/>
      <c r="S28" s="110"/>
      <c r="T28" s="110"/>
      <c r="U28" s="110"/>
      <c r="V28" s="110"/>
      <c r="W28" s="106">
        <v>24</v>
      </c>
      <c r="X28" s="106"/>
      <c r="Y28" s="106"/>
      <c r="Z28" s="106"/>
      <c r="AA28" s="106"/>
      <c r="AB28" s="106"/>
      <c r="AC28" s="106"/>
      <c r="AD28" s="106"/>
      <c r="AE28" s="106"/>
      <c r="AF28" s="110"/>
      <c r="AG28" s="110"/>
      <c r="AH28" s="110"/>
      <c r="AI28" s="110"/>
      <c r="AJ28" s="110"/>
      <c r="AK28" s="110"/>
      <c r="AL28" s="16"/>
    </row>
    <row r="29" spans="1:38" ht="12.75">
      <c r="A29" s="27"/>
      <c r="B29" s="15"/>
      <c r="C29" s="118" t="s">
        <v>33</v>
      </c>
      <c r="D29" s="118"/>
      <c r="E29" s="118"/>
      <c r="F29" s="118"/>
      <c r="G29" s="118"/>
      <c r="H29" s="118"/>
      <c r="I29" s="118"/>
      <c r="J29" s="118"/>
      <c r="K29" s="119"/>
      <c r="L29" s="119"/>
      <c r="M29" s="119"/>
      <c r="N29" s="119"/>
      <c r="O29" s="119"/>
      <c r="P29" s="119"/>
      <c r="Q29" s="119"/>
      <c r="R29" s="119"/>
      <c r="S29" s="119"/>
      <c r="T29" s="119"/>
      <c r="U29" s="119"/>
      <c r="V29" s="110" t="s">
        <v>34</v>
      </c>
      <c r="W29" s="110"/>
      <c r="X29" s="107"/>
      <c r="Y29" s="107"/>
      <c r="Z29" s="107"/>
      <c r="AA29" s="24"/>
      <c r="AB29" s="107"/>
      <c r="AC29" s="107"/>
      <c r="AD29" s="107"/>
      <c r="AE29" s="107"/>
      <c r="AF29" s="107"/>
      <c r="AG29" s="107"/>
      <c r="AH29" s="107"/>
      <c r="AI29" s="28">
        <v>20</v>
      </c>
      <c r="AJ29" s="29"/>
      <c r="AK29" s="24" t="s">
        <v>35</v>
      </c>
      <c r="AL29" s="25"/>
    </row>
    <row r="30" spans="1:38" s="21" customFormat="1" ht="10.5" customHeight="1">
      <c r="A30" s="30"/>
      <c r="B30" s="31"/>
      <c r="C30" s="120" t="s">
        <v>36</v>
      </c>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32"/>
    </row>
    <row r="31" spans="1:38" ht="25.5" customHeight="1">
      <c r="A31" s="33"/>
      <c r="B31" s="23"/>
      <c r="C31" s="121" t="str">
        <f>C16</f>
        <v>УФК по Челябинской области (ОПФР по Челябинской области)</v>
      </c>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08" t="s">
        <v>14</v>
      </c>
      <c r="AB31" s="108"/>
      <c r="AC31" s="108"/>
      <c r="AD31" s="108"/>
      <c r="AE31" s="107">
        <f>AE16</f>
        <v>745301001</v>
      </c>
      <c r="AF31" s="107"/>
      <c r="AG31" s="107"/>
      <c r="AH31" s="107"/>
      <c r="AI31" s="107"/>
      <c r="AJ31" s="107"/>
      <c r="AK31" s="107"/>
      <c r="AL31" s="16"/>
    </row>
    <row r="32" spans="1:38" s="21" customFormat="1" ht="7.5" customHeight="1">
      <c r="A32" s="18"/>
      <c r="B32" s="19"/>
      <c r="C32" s="100" t="s">
        <v>15</v>
      </c>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1"/>
      <c r="AB32" s="101"/>
      <c r="AC32" s="101"/>
      <c r="AD32" s="101"/>
      <c r="AE32" s="101"/>
      <c r="AF32" s="101"/>
      <c r="AG32" s="101"/>
      <c r="AH32" s="101"/>
      <c r="AI32" s="101"/>
      <c r="AJ32" s="101"/>
      <c r="AK32" s="101"/>
      <c r="AL32" s="20"/>
    </row>
    <row r="33" spans="1:38" ht="20.25" customHeight="1">
      <c r="A33" s="27"/>
      <c r="B33" s="15"/>
      <c r="C33" s="107">
        <f>C18</f>
        <v>7453040822</v>
      </c>
      <c r="D33" s="107"/>
      <c r="E33" s="107"/>
      <c r="F33" s="107"/>
      <c r="G33" s="107"/>
      <c r="H33" s="107"/>
      <c r="I33" s="107"/>
      <c r="J33" s="107"/>
      <c r="K33" s="107"/>
      <c r="L33" s="107"/>
      <c r="M33" s="24"/>
      <c r="N33" s="107"/>
      <c r="O33" s="107"/>
      <c r="P33" s="107"/>
      <c r="Q33" s="107"/>
      <c r="R33" s="107"/>
      <c r="S33" s="107"/>
      <c r="T33" s="107"/>
      <c r="U33" s="107"/>
      <c r="V33" s="107"/>
      <c r="W33" s="107"/>
      <c r="X33" s="107"/>
      <c r="Y33" s="107"/>
      <c r="Z33" s="107"/>
      <c r="AA33" s="107"/>
      <c r="AB33" s="107"/>
      <c r="AC33" s="24"/>
      <c r="AD33" s="107" t="str">
        <f>AD18</f>
        <v>75701000</v>
      </c>
      <c r="AE33" s="107"/>
      <c r="AF33" s="107"/>
      <c r="AG33" s="107"/>
      <c r="AH33" s="107"/>
      <c r="AI33" s="107"/>
      <c r="AJ33" s="107"/>
      <c r="AK33" s="107"/>
      <c r="AL33" s="16"/>
    </row>
    <row r="34" spans="1:38" s="21" customFormat="1" ht="7.5" customHeight="1">
      <c r="A34" s="18"/>
      <c r="B34" s="19"/>
      <c r="C34" s="100" t="s">
        <v>16</v>
      </c>
      <c r="D34" s="100"/>
      <c r="E34" s="100"/>
      <c r="F34" s="100"/>
      <c r="G34" s="100"/>
      <c r="H34" s="100"/>
      <c r="I34" s="100"/>
      <c r="J34" s="100"/>
      <c r="K34" s="100"/>
      <c r="L34" s="100"/>
      <c r="N34" s="109" t="s">
        <v>17</v>
      </c>
      <c r="O34" s="109"/>
      <c r="P34" s="109"/>
      <c r="Q34" s="109"/>
      <c r="R34" s="109"/>
      <c r="S34" s="109"/>
      <c r="T34" s="109"/>
      <c r="U34" s="109"/>
      <c r="V34" s="109"/>
      <c r="W34" s="109"/>
      <c r="X34" s="109"/>
      <c r="Y34" s="109"/>
      <c r="Z34" s="109"/>
      <c r="AA34" s="109"/>
      <c r="AB34" s="109"/>
      <c r="AD34" s="109" t="s">
        <v>18</v>
      </c>
      <c r="AE34" s="109"/>
      <c r="AF34" s="109"/>
      <c r="AG34" s="109"/>
      <c r="AH34" s="109"/>
      <c r="AI34" s="109"/>
      <c r="AJ34" s="109"/>
      <c r="AK34" s="109"/>
      <c r="AL34" s="20"/>
    </row>
    <row r="35" spans="1:38" ht="20.25" customHeight="1">
      <c r="A35" s="27"/>
      <c r="B35" s="15"/>
      <c r="C35" s="107" t="str">
        <f>C20</f>
        <v>40101810400000010801</v>
      </c>
      <c r="D35" s="107"/>
      <c r="E35" s="107"/>
      <c r="F35" s="107"/>
      <c r="G35" s="107"/>
      <c r="H35" s="107"/>
      <c r="I35" s="107"/>
      <c r="J35" s="107"/>
      <c r="K35" s="107"/>
      <c r="L35" s="107"/>
      <c r="M35" s="107"/>
      <c r="N35" s="107"/>
      <c r="O35" s="107"/>
      <c r="P35" s="107"/>
      <c r="Q35" s="107"/>
      <c r="R35" s="107"/>
      <c r="S35" s="107"/>
      <c r="T35" s="107"/>
      <c r="U35" s="107"/>
      <c r="V35" s="107"/>
      <c r="W35" s="107"/>
      <c r="X35" s="107"/>
      <c r="Y35" s="26" t="s">
        <v>19</v>
      </c>
      <c r="Z35" s="113" t="str">
        <f>Z20</f>
        <v>ОТДЕЛЕНИЕ ЧЕЛЯБИНСК  Г.ЧЕЛЯБИНСК</v>
      </c>
      <c r="AA35" s="113"/>
      <c r="AB35" s="113"/>
      <c r="AC35" s="113"/>
      <c r="AD35" s="113"/>
      <c r="AE35" s="113"/>
      <c r="AF35" s="113"/>
      <c r="AG35" s="113"/>
      <c r="AH35" s="113"/>
      <c r="AI35" s="113"/>
      <c r="AJ35" s="113"/>
      <c r="AK35" s="113"/>
      <c r="AL35" s="16"/>
    </row>
    <row r="36" spans="1:38" s="21" customFormat="1" ht="9" customHeight="1">
      <c r="A36" s="18"/>
      <c r="B36" s="19"/>
      <c r="C36" s="100" t="s">
        <v>20</v>
      </c>
      <c r="D36" s="100"/>
      <c r="E36" s="100"/>
      <c r="F36" s="100"/>
      <c r="G36" s="100"/>
      <c r="H36" s="100"/>
      <c r="I36" s="100"/>
      <c r="J36" s="100"/>
      <c r="K36" s="100"/>
      <c r="L36" s="100"/>
      <c r="M36" s="100"/>
      <c r="N36" s="100"/>
      <c r="O36" s="100"/>
      <c r="P36" s="100"/>
      <c r="Q36" s="100"/>
      <c r="R36" s="100"/>
      <c r="S36" s="100"/>
      <c r="T36" s="100"/>
      <c r="U36" s="100"/>
      <c r="V36" s="100"/>
      <c r="W36" s="100"/>
      <c r="X36" s="100"/>
      <c r="Z36" s="109" t="s">
        <v>21</v>
      </c>
      <c r="AA36" s="109"/>
      <c r="AB36" s="109"/>
      <c r="AC36" s="109"/>
      <c r="AD36" s="109"/>
      <c r="AE36" s="109"/>
      <c r="AF36" s="109"/>
      <c r="AG36" s="109"/>
      <c r="AH36" s="109"/>
      <c r="AI36" s="109"/>
      <c r="AJ36" s="109"/>
      <c r="AK36" s="109"/>
      <c r="AL36" s="20"/>
    </row>
    <row r="37" spans="1:38" ht="20.25" customHeight="1">
      <c r="A37" s="27"/>
      <c r="B37" s="15"/>
      <c r="C37" s="110" t="s">
        <v>22</v>
      </c>
      <c r="D37" s="110"/>
      <c r="E37" s="114">
        <f>D22</f>
        <v>47501001</v>
      </c>
      <c r="F37" s="114"/>
      <c r="G37" s="114"/>
      <c r="H37" s="114"/>
      <c r="I37" s="114"/>
      <c r="J37" s="114"/>
      <c r="K37" s="114"/>
      <c r="L37" s="114"/>
      <c r="M37" s="114"/>
      <c r="N37" s="114"/>
      <c r="O37" s="114"/>
      <c r="P37" s="105" t="s">
        <v>23</v>
      </c>
      <c r="Q37" s="105"/>
      <c r="R37" s="107"/>
      <c r="S37" s="107"/>
      <c r="T37" s="107"/>
      <c r="U37" s="107"/>
      <c r="V37" s="107"/>
      <c r="W37" s="107"/>
      <c r="X37" s="107"/>
      <c r="Y37" s="107"/>
      <c r="Z37" s="107"/>
      <c r="AA37" s="107"/>
      <c r="AB37" s="107"/>
      <c r="AC37" s="107"/>
      <c r="AD37" s="107"/>
      <c r="AE37" s="107"/>
      <c r="AF37" s="107"/>
      <c r="AG37" s="107"/>
      <c r="AH37" s="107"/>
      <c r="AI37" s="107"/>
      <c r="AJ37" s="107"/>
      <c r="AK37" s="107"/>
      <c r="AL37" s="16"/>
    </row>
    <row r="38" spans="1:38" ht="16.5" customHeight="1">
      <c r="A38" s="27"/>
      <c r="B38" s="15"/>
      <c r="C38" s="115" t="str">
        <f>C23</f>
        <v>Взносы на ОПС в фиксированном размере, зачисляемые в ПФР на выплату страховой пенсии</v>
      </c>
      <c r="D38" s="115"/>
      <c r="E38" s="115"/>
      <c r="F38" s="115"/>
      <c r="G38" s="115"/>
      <c r="H38" s="115"/>
      <c r="I38" s="115"/>
      <c r="J38" s="115"/>
      <c r="K38" s="115"/>
      <c r="L38" s="115"/>
      <c r="M38" s="115"/>
      <c r="N38" s="115"/>
      <c r="O38" s="115"/>
      <c r="P38" s="115"/>
      <c r="Q38" s="115"/>
      <c r="R38" s="115"/>
      <c r="S38" s="115"/>
      <c r="T38" s="24"/>
      <c r="U38" s="107" t="str">
        <f>U23</f>
        <v>392 1 02 02140 06 1100 160</v>
      </c>
      <c r="V38" s="107"/>
      <c r="W38" s="107"/>
      <c r="X38" s="107"/>
      <c r="Y38" s="107"/>
      <c r="Z38" s="107"/>
      <c r="AA38" s="107"/>
      <c r="AB38" s="107"/>
      <c r="AC38" s="107"/>
      <c r="AD38" s="107"/>
      <c r="AE38" s="107"/>
      <c r="AF38" s="107"/>
      <c r="AG38" s="107"/>
      <c r="AH38" s="107"/>
      <c r="AI38" s="107"/>
      <c r="AJ38" s="107"/>
      <c r="AK38" s="107"/>
      <c r="AL38" s="16"/>
    </row>
    <row r="39" spans="1:38" s="21" customFormat="1" ht="7.5" customHeight="1">
      <c r="A39" s="18"/>
      <c r="B39" s="19"/>
      <c r="C39" s="100" t="s">
        <v>24</v>
      </c>
      <c r="D39" s="100"/>
      <c r="E39" s="100"/>
      <c r="F39" s="100"/>
      <c r="G39" s="100"/>
      <c r="H39" s="100"/>
      <c r="I39" s="100"/>
      <c r="J39" s="100"/>
      <c r="K39" s="100"/>
      <c r="L39" s="100"/>
      <c r="M39" s="100"/>
      <c r="N39" s="100"/>
      <c r="O39" s="100"/>
      <c r="P39" s="100"/>
      <c r="Q39" s="100"/>
      <c r="R39" s="100"/>
      <c r="S39" s="100"/>
      <c r="T39" s="109" t="s">
        <v>25</v>
      </c>
      <c r="U39" s="109"/>
      <c r="V39" s="109"/>
      <c r="W39" s="109"/>
      <c r="X39" s="109"/>
      <c r="Y39" s="109"/>
      <c r="Z39" s="109"/>
      <c r="AA39" s="109"/>
      <c r="AB39" s="109"/>
      <c r="AC39" s="109"/>
      <c r="AD39" s="109"/>
      <c r="AE39" s="109"/>
      <c r="AF39" s="109"/>
      <c r="AG39" s="109"/>
      <c r="AH39" s="109"/>
      <c r="AI39" s="109"/>
      <c r="AJ39" s="109"/>
      <c r="AK39" s="109"/>
      <c r="AL39" s="20"/>
    </row>
    <row r="40" spans="1:38" ht="20.25" customHeight="1">
      <c r="A40" s="27"/>
      <c r="B40" s="15"/>
      <c r="C40" s="110" t="s">
        <v>26</v>
      </c>
      <c r="D40" s="110"/>
      <c r="E40" s="110"/>
      <c r="F40" s="110"/>
      <c r="G40" s="110"/>
      <c r="H40" s="110"/>
      <c r="I40" s="110"/>
      <c r="J40" s="111" t="str">
        <f>J25</f>
        <v>Иванов Иван Иванович</v>
      </c>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6"/>
    </row>
    <row r="41" spans="1:38" ht="20.25" customHeight="1">
      <c r="A41" s="27"/>
      <c r="B41" s="15"/>
      <c r="C41" s="110" t="s">
        <v>4</v>
      </c>
      <c r="D41" s="110"/>
      <c r="E41" s="110"/>
      <c r="F41" s="110"/>
      <c r="G41" s="110"/>
      <c r="H41" s="110"/>
      <c r="I41" s="111" t="str">
        <f>I26</f>
        <v>г. Челябинск, пр. Ленина, д. 70</v>
      </c>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6"/>
    </row>
    <row r="42" spans="1:38" ht="20.25" customHeight="1">
      <c r="A42" s="27"/>
      <c r="B42" s="15"/>
      <c r="C42" s="110" t="s">
        <v>27</v>
      </c>
      <c r="D42" s="110"/>
      <c r="E42" s="110"/>
      <c r="F42" s="110"/>
      <c r="G42" s="116">
        <f>H27</f>
        <v>745300310699</v>
      </c>
      <c r="H42" s="116"/>
      <c r="I42" s="116"/>
      <c r="J42" s="116"/>
      <c r="K42" s="116"/>
      <c r="L42" s="116"/>
      <c r="M42" s="116"/>
      <c r="N42" s="116"/>
      <c r="O42" s="116"/>
      <c r="P42" s="116"/>
      <c r="Q42" s="116"/>
      <c r="R42" s="116"/>
      <c r="S42" s="108" t="s">
        <v>28</v>
      </c>
      <c r="T42" s="108"/>
      <c r="U42" s="108"/>
      <c r="V42" s="108"/>
      <c r="W42" s="108"/>
      <c r="X42" s="108"/>
      <c r="Y42" s="108"/>
      <c r="Z42" s="108"/>
      <c r="AA42" s="108"/>
      <c r="AB42" s="108"/>
      <c r="AC42" s="108"/>
      <c r="AD42" s="108"/>
      <c r="AE42" s="107" t="str">
        <f>AE27</f>
        <v>084-001-070155</v>
      </c>
      <c r="AF42" s="107"/>
      <c r="AG42" s="107"/>
      <c r="AH42" s="107"/>
      <c r="AI42" s="107"/>
      <c r="AJ42" s="107"/>
      <c r="AK42" s="107"/>
      <c r="AL42" s="16"/>
    </row>
    <row r="43" spans="1:38" ht="22.5" customHeight="1">
      <c r="A43" s="14" t="s">
        <v>37</v>
      </c>
      <c r="B43" s="15"/>
      <c r="C43" s="110" t="s">
        <v>30</v>
      </c>
      <c r="D43" s="110"/>
      <c r="E43" s="110"/>
      <c r="F43" s="117">
        <f>F28</f>
        <v>19356</v>
      </c>
      <c r="G43" s="117"/>
      <c r="H43" s="117"/>
      <c r="I43" s="117"/>
      <c r="J43" s="117"/>
      <c r="K43" s="117"/>
      <c r="L43" s="110" t="s">
        <v>31</v>
      </c>
      <c r="M43" s="110"/>
      <c r="N43" s="110"/>
      <c r="O43" s="106">
        <f>O28</f>
        <v>47.999999999956344</v>
      </c>
      <c r="P43" s="106"/>
      <c r="Q43" s="110" t="s">
        <v>32</v>
      </c>
      <c r="R43" s="110"/>
      <c r="S43" s="110"/>
      <c r="T43" s="110"/>
      <c r="U43" s="110"/>
      <c r="V43" s="110"/>
      <c r="W43" s="106">
        <f>W28</f>
        <v>24</v>
      </c>
      <c r="X43" s="106"/>
      <c r="Y43" s="106"/>
      <c r="Z43" s="106"/>
      <c r="AA43" s="106"/>
      <c r="AB43" s="106"/>
      <c r="AC43" s="106"/>
      <c r="AD43" s="106"/>
      <c r="AE43" s="106"/>
      <c r="AF43" s="106"/>
      <c r="AG43" s="110"/>
      <c r="AH43" s="110"/>
      <c r="AI43" s="110"/>
      <c r="AJ43" s="110"/>
      <c r="AK43" s="110"/>
      <c r="AL43" s="16"/>
    </row>
    <row r="44" spans="1:38" ht="24" customHeight="1">
      <c r="A44" s="14" t="s">
        <v>29</v>
      </c>
      <c r="B44" s="15"/>
      <c r="C44" s="118" t="s">
        <v>33</v>
      </c>
      <c r="D44" s="118"/>
      <c r="E44" s="118"/>
      <c r="F44" s="118"/>
      <c r="G44" s="118"/>
      <c r="H44" s="118"/>
      <c r="I44" s="118"/>
      <c r="J44" s="118"/>
      <c r="K44" s="119"/>
      <c r="L44" s="119"/>
      <c r="M44" s="119"/>
      <c r="N44" s="119"/>
      <c r="O44" s="119"/>
      <c r="P44" s="119"/>
      <c r="Q44" s="119"/>
      <c r="R44" s="119"/>
      <c r="S44" s="119"/>
      <c r="T44" s="119"/>
      <c r="U44" s="119"/>
      <c r="V44" s="110" t="s">
        <v>34</v>
      </c>
      <c r="W44" s="110"/>
      <c r="X44" s="107"/>
      <c r="Y44" s="107"/>
      <c r="Z44" s="107"/>
      <c r="AA44" s="24"/>
      <c r="AB44" s="107"/>
      <c r="AC44" s="107"/>
      <c r="AD44" s="107"/>
      <c r="AE44" s="107"/>
      <c r="AF44" s="107"/>
      <c r="AG44" s="107"/>
      <c r="AH44" s="107"/>
      <c r="AI44" s="28">
        <v>20</v>
      </c>
      <c r="AJ44" s="29"/>
      <c r="AK44" s="24" t="s">
        <v>35</v>
      </c>
      <c r="AL44" s="16"/>
    </row>
    <row r="45" spans="1:38" s="21" customFormat="1" ht="12.75" customHeight="1">
      <c r="A45" s="34"/>
      <c r="B45" s="35"/>
      <c r="C45" s="122" t="s">
        <v>36</v>
      </c>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36"/>
    </row>
    <row r="49" spans="1:38" ht="12.75">
      <c r="A49" s="11"/>
      <c r="B49" s="12"/>
      <c r="C49" s="104" t="s">
        <v>11</v>
      </c>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3"/>
    </row>
    <row r="50" spans="1:38" ht="14.25">
      <c r="A50" s="14" t="s">
        <v>12</v>
      </c>
      <c r="B50" s="15"/>
      <c r="C50" s="105" t="s">
        <v>13</v>
      </c>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6">
        <v>24</v>
      </c>
      <c r="AI50" s="106"/>
      <c r="AJ50" s="106"/>
      <c r="AK50" s="106"/>
      <c r="AL50" s="16"/>
    </row>
    <row r="51" spans="1:38" ht="23.25" customHeight="1">
      <c r="A51" s="17"/>
      <c r="B51" s="15"/>
      <c r="C51" s="107" t="s">
        <v>83</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8" t="s">
        <v>14</v>
      </c>
      <c r="AB51" s="108"/>
      <c r="AC51" s="108"/>
      <c r="AD51" s="108"/>
      <c r="AE51" s="107">
        <v>745301001</v>
      </c>
      <c r="AF51" s="107"/>
      <c r="AG51" s="107"/>
      <c r="AH51" s="107"/>
      <c r="AI51" s="107"/>
      <c r="AJ51" s="107"/>
      <c r="AK51" s="107"/>
      <c r="AL51" s="16"/>
    </row>
    <row r="52" spans="1:38" s="21" customFormat="1" ht="8.25">
      <c r="A52" s="18"/>
      <c r="B52" s="19"/>
      <c r="C52" s="100" t="s">
        <v>15</v>
      </c>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1"/>
      <c r="AB52" s="101"/>
      <c r="AC52" s="101"/>
      <c r="AD52" s="101"/>
      <c r="AE52" s="101"/>
      <c r="AF52" s="101"/>
      <c r="AG52" s="101"/>
      <c r="AH52" s="101"/>
      <c r="AI52" s="101"/>
      <c r="AJ52" s="101"/>
      <c r="AK52" s="101"/>
      <c r="AL52" s="20"/>
    </row>
    <row r="53" spans="1:38" ht="16.5" customHeight="1">
      <c r="A53" s="22"/>
      <c r="B53" s="23"/>
      <c r="C53" s="107">
        <v>7453040822</v>
      </c>
      <c r="D53" s="107"/>
      <c r="E53" s="107"/>
      <c r="F53" s="107"/>
      <c r="G53" s="107"/>
      <c r="H53" s="107"/>
      <c r="I53" s="107"/>
      <c r="J53" s="107"/>
      <c r="K53" s="107"/>
      <c r="L53" s="107"/>
      <c r="M53" s="24"/>
      <c r="N53" s="107"/>
      <c r="O53" s="107"/>
      <c r="P53" s="107"/>
      <c r="Q53" s="107"/>
      <c r="R53" s="107"/>
      <c r="S53" s="107"/>
      <c r="T53" s="107"/>
      <c r="U53" s="107"/>
      <c r="V53" s="107"/>
      <c r="W53" s="107"/>
      <c r="X53" s="107"/>
      <c r="Y53" s="107"/>
      <c r="Z53" s="107"/>
      <c r="AA53" s="107"/>
      <c r="AB53" s="107"/>
      <c r="AC53" s="24"/>
      <c r="AD53" s="107" t="str">
        <f>B6</f>
        <v>75701000</v>
      </c>
      <c r="AE53" s="107"/>
      <c r="AF53" s="107"/>
      <c r="AG53" s="107"/>
      <c r="AH53" s="107"/>
      <c r="AI53" s="107"/>
      <c r="AJ53" s="107"/>
      <c r="AK53" s="107"/>
      <c r="AL53" s="25"/>
    </row>
    <row r="54" spans="1:38" s="21" customFormat="1" ht="8.25" customHeight="1">
      <c r="A54" s="18"/>
      <c r="B54" s="19"/>
      <c r="C54" s="100" t="s">
        <v>16</v>
      </c>
      <c r="D54" s="100"/>
      <c r="E54" s="100"/>
      <c r="F54" s="100"/>
      <c r="G54" s="100"/>
      <c r="H54" s="100"/>
      <c r="I54" s="100"/>
      <c r="J54" s="100"/>
      <c r="K54" s="100"/>
      <c r="L54" s="100"/>
      <c r="N54" s="109" t="s">
        <v>17</v>
      </c>
      <c r="O54" s="109"/>
      <c r="P54" s="109"/>
      <c r="Q54" s="109"/>
      <c r="R54" s="109"/>
      <c r="S54" s="109"/>
      <c r="T54" s="109"/>
      <c r="U54" s="109"/>
      <c r="V54" s="109"/>
      <c r="W54" s="109"/>
      <c r="X54" s="109"/>
      <c r="Y54" s="109"/>
      <c r="Z54" s="109"/>
      <c r="AA54" s="109"/>
      <c r="AB54" s="109"/>
      <c r="AD54" s="109" t="s">
        <v>18</v>
      </c>
      <c r="AE54" s="109"/>
      <c r="AF54" s="109"/>
      <c r="AG54" s="109"/>
      <c r="AH54" s="109"/>
      <c r="AI54" s="109"/>
      <c r="AJ54" s="109"/>
      <c r="AK54" s="109"/>
      <c r="AL54" s="20"/>
    </row>
    <row r="55" spans="1:38" ht="21" customHeight="1">
      <c r="A55" s="22"/>
      <c r="B55" s="23"/>
      <c r="C55" s="112" t="s">
        <v>84</v>
      </c>
      <c r="D55" s="112"/>
      <c r="E55" s="112"/>
      <c r="F55" s="112"/>
      <c r="G55" s="112"/>
      <c r="H55" s="112"/>
      <c r="I55" s="112"/>
      <c r="J55" s="112"/>
      <c r="K55" s="112"/>
      <c r="L55" s="112"/>
      <c r="M55" s="112"/>
      <c r="N55" s="112"/>
      <c r="O55" s="112"/>
      <c r="P55" s="112"/>
      <c r="Q55" s="112"/>
      <c r="R55" s="112"/>
      <c r="S55" s="112"/>
      <c r="T55" s="112"/>
      <c r="U55" s="112"/>
      <c r="V55" s="112"/>
      <c r="W55" s="112"/>
      <c r="X55" s="112"/>
      <c r="Y55" s="26" t="s">
        <v>19</v>
      </c>
      <c r="Z55" s="113" t="s">
        <v>85</v>
      </c>
      <c r="AA55" s="113"/>
      <c r="AB55" s="113"/>
      <c r="AC55" s="113"/>
      <c r="AD55" s="113"/>
      <c r="AE55" s="113"/>
      <c r="AF55" s="113"/>
      <c r="AG55" s="113"/>
      <c r="AH55" s="113"/>
      <c r="AI55" s="113"/>
      <c r="AJ55" s="113"/>
      <c r="AK55" s="113"/>
      <c r="AL55" s="25"/>
    </row>
    <row r="56" spans="1:38" s="21" customFormat="1" ht="7.5" customHeight="1">
      <c r="A56" s="18"/>
      <c r="B56" s="19"/>
      <c r="C56" s="100" t="s">
        <v>20</v>
      </c>
      <c r="D56" s="100"/>
      <c r="E56" s="100"/>
      <c r="F56" s="100"/>
      <c r="G56" s="100"/>
      <c r="H56" s="100"/>
      <c r="I56" s="100"/>
      <c r="J56" s="100"/>
      <c r="K56" s="100"/>
      <c r="L56" s="100"/>
      <c r="M56" s="100"/>
      <c r="N56" s="100"/>
      <c r="O56" s="100"/>
      <c r="P56" s="100"/>
      <c r="Q56" s="100"/>
      <c r="R56" s="100"/>
      <c r="S56" s="100"/>
      <c r="T56" s="100"/>
      <c r="U56" s="100"/>
      <c r="V56" s="100"/>
      <c r="W56" s="100"/>
      <c r="X56" s="100"/>
      <c r="Z56" s="109" t="s">
        <v>21</v>
      </c>
      <c r="AA56" s="109"/>
      <c r="AB56" s="109"/>
      <c r="AC56" s="109"/>
      <c r="AD56" s="109"/>
      <c r="AE56" s="109"/>
      <c r="AF56" s="109"/>
      <c r="AG56" s="109"/>
      <c r="AH56" s="109"/>
      <c r="AI56" s="109"/>
      <c r="AJ56" s="109"/>
      <c r="AK56" s="109"/>
      <c r="AL56" s="20"/>
    </row>
    <row r="57" spans="1:38" ht="16.5" customHeight="1">
      <c r="A57" s="22"/>
      <c r="B57" s="23"/>
      <c r="C57" s="24" t="s">
        <v>22</v>
      </c>
      <c r="D57" s="114">
        <v>47501001</v>
      </c>
      <c r="E57" s="114"/>
      <c r="F57" s="114"/>
      <c r="G57" s="114"/>
      <c r="H57" s="114"/>
      <c r="I57" s="114"/>
      <c r="J57" s="114"/>
      <c r="K57" s="114"/>
      <c r="L57" s="114"/>
      <c r="M57" s="114"/>
      <c r="N57" s="114"/>
      <c r="O57" s="114"/>
      <c r="P57" s="105" t="s">
        <v>23</v>
      </c>
      <c r="Q57" s="105"/>
      <c r="R57" s="107"/>
      <c r="S57" s="107"/>
      <c r="T57" s="107"/>
      <c r="U57" s="107"/>
      <c r="V57" s="107"/>
      <c r="W57" s="107"/>
      <c r="X57" s="107"/>
      <c r="Y57" s="107"/>
      <c r="Z57" s="107"/>
      <c r="AA57" s="107"/>
      <c r="AB57" s="107"/>
      <c r="AC57" s="107"/>
      <c r="AD57" s="107"/>
      <c r="AE57" s="107"/>
      <c r="AF57" s="107"/>
      <c r="AG57" s="107"/>
      <c r="AH57" s="107"/>
      <c r="AI57" s="107"/>
      <c r="AJ57" s="107"/>
      <c r="AK57" s="107"/>
      <c r="AL57" s="25"/>
    </row>
    <row r="58" spans="1:38" ht="16.5" customHeight="1">
      <c r="A58" s="22"/>
      <c r="B58" s="23"/>
      <c r="C58" s="107" t="s">
        <v>38</v>
      </c>
      <c r="D58" s="107"/>
      <c r="E58" s="107"/>
      <c r="F58" s="107"/>
      <c r="G58" s="107"/>
      <c r="H58" s="107"/>
      <c r="I58" s="107"/>
      <c r="J58" s="107"/>
      <c r="K58" s="107"/>
      <c r="L58" s="107"/>
      <c r="M58" s="107"/>
      <c r="N58" s="107"/>
      <c r="O58" s="107"/>
      <c r="P58" s="107"/>
      <c r="Q58" s="107"/>
      <c r="R58" s="107"/>
      <c r="S58" s="107"/>
      <c r="T58" s="24"/>
      <c r="U58" s="107" t="str">
        <f>'Расчет страховых взносов'!B14</f>
        <v>392 1 02 02103 08 1011 160</v>
      </c>
      <c r="V58" s="107"/>
      <c r="W58" s="107"/>
      <c r="X58" s="107"/>
      <c r="Y58" s="107"/>
      <c r="Z58" s="107"/>
      <c r="AA58" s="107"/>
      <c r="AB58" s="107"/>
      <c r="AC58" s="107"/>
      <c r="AD58" s="107"/>
      <c r="AE58" s="107"/>
      <c r="AF58" s="107"/>
      <c r="AG58" s="107"/>
      <c r="AH58" s="107"/>
      <c r="AI58" s="107"/>
      <c r="AJ58" s="107"/>
      <c r="AK58" s="107"/>
      <c r="AL58" s="25"/>
    </row>
    <row r="59" spans="1:38" s="21" customFormat="1" ht="9" customHeight="1">
      <c r="A59" s="18"/>
      <c r="B59" s="19"/>
      <c r="C59" s="100" t="s">
        <v>24</v>
      </c>
      <c r="D59" s="100"/>
      <c r="E59" s="100"/>
      <c r="F59" s="100"/>
      <c r="G59" s="100"/>
      <c r="H59" s="100"/>
      <c r="I59" s="100"/>
      <c r="J59" s="100"/>
      <c r="K59" s="100"/>
      <c r="L59" s="100"/>
      <c r="M59" s="100"/>
      <c r="N59" s="100"/>
      <c r="O59" s="100"/>
      <c r="P59" s="100"/>
      <c r="Q59" s="100"/>
      <c r="R59" s="100"/>
      <c r="S59" s="100"/>
      <c r="T59" s="109" t="s">
        <v>25</v>
      </c>
      <c r="U59" s="109"/>
      <c r="V59" s="109"/>
      <c r="W59" s="109"/>
      <c r="X59" s="109"/>
      <c r="Y59" s="109"/>
      <c r="Z59" s="109"/>
      <c r="AA59" s="109"/>
      <c r="AB59" s="109"/>
      <c r="AC59" s="109"/>
      <c r="AD59" s="109"/>
      <c r="AE59" s="109"/>
      <c r="AF59" s="109"/>
      <c r="AG59" s="109"/>
      <c r="AH59" s="109"/>
      <c r="AI59" s="109"/>
      <c r="AJ59" s="109"/>
      <c r="AK59" s="109"/>
      <c r="AL59" s="20"/>
    </row>
    <row r="60" spans="1:38" ht="15" customHeight="1">
      <c r="A60" s="22"/>
      <c r="B60" s="23"/>
      <c r="C60" s="110" t="s">
        <v>26</v>
      </c>
      <c r="D60" s="110"/>
      <c r="E60" s="110"/>
      <c r="F60" s="110"/>
      <c r="G60" s="110"/>
      <c r="H60" s="110"/>
      <c r="I60" s="110"/>
      <c r="J60" s="111" t="str">
        <f>B3</f>
        <v>Иванов Иван Иванович</v>
      </c>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25"/>
    </row>
    <row r="61" spans="1:38" ht="15" customHeight="1">
      <c r="A61" s="22"/>
      <c r="B61" s="23"/>
      <c r="C61" s="110" t="s">
        <v>4</v>
      </c>
      <c r="D61" s="110"/>
      <c r="E61" s="110"/>
      <c r="F61" s="110"/>
      <c r="G61" s="110"/>
      <c r="H61" s="110"/>
      <c r="I61" s="111" t="str">
        <f>B4</f>
        <v>г. Челябинск, пр. Ленина, д. 70</v>
      </c>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25"/>
    </row>
    <row r="62" spans="1:38" ht="15" customHeight="1">
      <c r="A62" s="22"/>
      <c r="B62" s="23"/>
      <c r="C62" s="110" t="s">
        <v>27</v>
      </c>
      <c r="D62" s="110"/>
      <c r="E62" s="110"/>
      <c r="F62" s="110"/>
      <c r="G62" s="110"/>
      <c r="H62" s="116">
        <f>B5</f>
        <v>745300310699</v>
      </c>
      <c r="I62" s="116"/>
      <c r="J62" s="116"/>
      <c r="K62" s="116"/>
      <c r="L62" s="116"/>
      <c r="M62" s="116"/>
      <c r="N62" s="116"/>
      <c r="O62" s="116"/>
      <c r="P62" s="116"/>
      <c r="Q62" s="116"/>
      <c r="R62" s="116"/>
      <c r="S62" s="108" t="s">
        <v>28</v>
      </c>
      <c r="T62" s="108"/>
      <c r="U62" s="108"/>
      <c r="V62" s="108"/>
      <c r="W62" s="108"/>
      <c r="X62" s="108"/>
      <c r="Y62" s="108"/>
      <c r="Z62" s="108"/>
      <c r="AA62" s="108"/>
      <c r="AB62" s="108"/>
      <c r="AC62" s="108"/>
      <c r="AD62" s="108"/>
      <c r="AE62" s="107" t="str">
        <f>B7</f>
        <v>084-001-070155</v>
      </c>
      <c r="AF62" s="107"/>
      <c r="AG62" s="107"/>
      <c r="AH62" s="107"/>
      <c r="AI62" s="107"/>
      <c r="AJ62" s="107"/>
      <c r="AK62" s="107"/>
      <c r="AL62" s="25"/>
    </row>
    <row r="63" spans="1:38" ht="15" customHeight="1">
      <c r="A63" s="14" t="s">
        <v>29</v>
      </c>
      <c r="B63" s="15"/>
      <c r="C63" s="110" t="s">
        <v>30</v>
      </c>
      <c r="D63" s="110"/>
      <c r="E63" s="110"/>
      <c r="F63" s="117">
        <f>'Расчет страховых взносов'!H14</f>
        <v>3796</v>
      </c>
      <c r="G63" s="117"/>
      <c r="H63" s="117"/>
      <c r="I63" s="117"/>
      <c r="J63" s="117"/>
      <c r="K63" s="117"/>
      <c r="L63" s="110" t="s">
        <v>31</v>
      </c>
      <c r="M63" s="110"/>
      <c r="N63" s="110"/>
      <c r="O63" s="106">
        <f>'Расчет страховых взносов'!I14</f>
        <v>84.79999999999563</v>
      </c>
      <c r="P63" s="106"/>
      <c r="Q63" s="110" t="s">
        <v>32</v>
      </c>
      <c r="R63" s="110"/>
      <c r="S63" s="110"/>
      <c r="T63" s="110"/>
      <c r="U63" s="110"/>
      <c r="V63" s="110"/>
      <c r="W63" s="106">
        <v>24</v>
      </c>
      <c r="X63" s="106"/>
      <c r="Y63" s="106"/>
      <c r="Z63" s="106"/>
      <c r="AA63" s="106"/>
      <c r="AB63" s="106"/>
      <c r="AC63" s="106"/>
      <c r="AD63" s="106"/>
      <c r="AE63" s="106"/>
      <c r="AF63" s="110"/>
      <c r="AG63" s="110"/>
      <c r="AH63" s="110"/>
      <c r="AI63" s="110"/>
      <c r="AJ63" s="110"/>
      <c r="AK63" s="110"/>
      <c r="AL63" s="16"/>
    </row>
    <row r="64" spans="1:38" ht="12.75">
      <c r="A64" s="27"/>
      <c r="B64" s="15"/>
      <c r="C64" s="118" t="s">
        <v>33</v>
      </c>
      <c r="D64" s="118"/>
      <c r="E64" s="118"/>
      <c r="F64" s="118"/>
      <c r="G64" s="118"/>
      <c r="H64" s="118"/>
      <c r="I64" s="118"/>
      <c r="J64" s="118"/>
      <c r="K64" s="119"/>
      <c r="L64" s="119"/>
      <c r="M64" s="119"/>
      <c r="N64" s="119"/>
      <c r="O64" s="119"/>
      <c r="P64" s="119"/>
      <c r="Q64" s="119"/>
      <c r="R64" s="119"/>
      <c r="S64" s="119"/>
      <c r="T64" s="119"/>
      <c r="U64" s="119"/>
      <c r="V64" s="110" t="s">
        <v>34</v>
      </c>
      <c r="W64" s="110"/>
      <c r="X64" s="107"/>
      <c r="Y64" s="107"/>
      <c r="Z64" s="107"/>
      <c r="AA64" s="24"/>
      <c r="AB64" s="107"/>
      <c r="AC64" s="107"/>
      <c r="AD64" s="107"/>
      <c r="AE64" s="107"/>
      <c r="AF64" s="107"/>
      <c r="AG64" s="107"/>
      <c r="AH64" s="107"/>
      <c r="AI64" s="28">
        <v>20</v>
      </c>
      <c r="AJ64" s="29"/>
      <c r="AK64" s="24" t="s">
        <v>35</v>
      </c>
      <c r="AL64" s="25"/>
    </row>
    <row r="65" spans="1:38" s="21" customFormat="1" ht="10.5" customHeight="1">
      <c r="A65" s="30"/>
      <c r="B65" s="31"/>
      <c r="C65" s="120" t="s">
        <v>36</v>
      </c>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32"/>
    </row>
    <row r="66" spans="1:38" ht="25.5" customHeight="1">
      <c r="A66" s="33"/>
      <c r="B66" s="23"/>
      <c r="C66" s="121" t="str">
        <f>C51</f>
        <v>УФК по Челябинской области (ОПФР по Челябинской области)</v>
      </c>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08" t="s">
        <v>14</v>
      </c>
      <c r="AB66" s="108"/>
      <c r="AC66" s="108"/>
      <c r="AD66" s="108"/>
      <c r="AE66" s="107">
        <f>AE51</f>
        <v>745301001</v>
      </c>
      <c r="AF66" s="107"/>
      <c r="AG66" s="107"/>
      <c r="AH66" s="107"/>
      <c r="AI66" s="107"/>
      <c r="AJ66" s="107"/>
      <c r="AK66" s="107"/>
      <c r="AL66" s="16"/>
    </row>
    <row r="67" spans="1:38" s="21" customFormat="1" ht="7.5" customHeight="1">
      <c r="A67" s="18"/>
      <c r="B67" s="19"/>
      <c r="C67" s="100" t="s">
        <v>15</v>
      </c>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1"/>
      <c r="AB67" s="101"/>
      <c r="AC67" s="101"/>
      <c r="AD67" s="101"/>
      <c r="AE67" s="101"/>
      <c r="AF67" s="101"/>
      <c r="AG67" s="101"/>
      <c r="AH67" s="101"/>
      <c r="AI67" s="101"/>
      <c r="AJ67" s="101"/>
      <c r="AK67" s="101"/>
      <c r="AL67" s="20"/>
    </row>
    <row r="68" spans="1:38" ht="20.25" customHeight="1">
      <c r="A68" s="27"/>
      <c r="B68" s="15"/>
      <c r="C68" s="107">
        <f>C53</f>
        <v>7453040822</v>
      </c>
      <c r="D68" s="107"/>
      <c r="E68" s="107"/>
      <c r="F68" s="107"/>
      <c r="G68" s="107"/>
      <c r="H68" s="107"/>
      <c r="I68" s="107"/>
      <c r="J68" s="107"/>
      <c r="K68" s="107"/>
      <c r="L68" s="107"/>
      <c r="M68" s="24"/>
      <c r="N68" s="107"/>
      <c r="O68" s="107"/>
      <c r="P68" s="107"/>
      <c r="Q68" s="107"/>
      <c r="R68" s="107"/>
      <c r="S68" s="107"/>
      <c r="T68" s="107"/>
      <c r="U68" s="107"/>
      <c r="V68" s="107"/>
      <c r="W68" s="107"/>
      <c r="X68" s="107"/>
      <c r="Y68" s="107"/>
      <c r="Z68" s="107"/>
      <c r="AA68" s="107"/>
      <c r="AB68" s="107"/>
      <c r="AC68" s="24"/>
      <c r="AD68" s="107" t="str">
        <f>AD53</f>
        <v>75701000</v>
      </c>
      <c r="AE68" s="107"/>
      <c r="AF68" s="107"/>
      <c r="AG68" s="107"/>
      <c r="AH68" s="107"/>
      <c r="AI68" s="107"/>
      <c r="AJ68" s="107"/>
      <c r="AK68" s="107"/>
      <c r="AL68" s="16"/>
    </row>
    <row r="69" spans="1:38" s="21" customFormat="1" ht="7.5" customHeight="1">
      <c r="A69" s="18"/>
      <c r="B69" s="19"/>
      <c r="C69" s="100" t="s">
        <v>16</v>
      </c>
      <c r="D69" s="100"/>
      <c r="E69" s="100"/>
      <c r="F69" s="100"/>
      <c r="G69" s="100"/>
      <c r="H69" s="100"/>
      <c r="I69" s="100"/>
      <c r="J69" s="100"/>
      <c r="K69" s="100"/>
      <c r="L69" s="100"/>
      <c r="N69" s="109" t="s">
        <v>17</v>
      </c>
      <c r="O69" s="109"/>
      <c r="P69" s="109"/>
      <c r="Q69" s="109"/>
      <c r="R69" s="109"/>
      <c r="S69" s="109"/>
      <c r="T69" s="109"/>
      <c r="U69" s="109"/>
      <c r="V69" s="109"/>
      <c r="W69" s="109"/>
      <c r="X69" s="109"/>
      <c r="Y69" s="109"/>
      <c r="Z69" s="109"/>
      <c r="AA69" s="109"/>
      <c r="AB69" s="109"/>
      <c r="AD69" s="109" t="s">
        <v>18</v>
      </c>
      <c r="AE69" s="109"/>
      <c r="AF69" s="109"/>
      <c r="AG69" s="109"/>
      <c r="AH69" s="109"/>
      <c r="AI69" s="109"/>
      <c r="AJ69" s="109"/>
      <c r="AK69" s="109"/>
      <c r="AL69" s="20"/>
    </row>
    <row r="70" spans="1:38" ht="20.25" customHeight="1">
      <c r="A70" s="27"/>
      <c r="B70" s="15"/>
      <c r="C70" s="107" t="str">
        <f>C55</f>
        <v>40101810400000010801</v>
      </c>
      <c r="D70" s="107"/>
      <c r="E70" s="107"/>
      <c r="F70" s="107"/>
      <c r="G70" s="107"/>
      <c r="H70" s="107"/>
      <c r="I70" s="107"/>
      <c r="J70" s="107"/>
      <c r="K70" s="107"/>
      <c r="L70" s="107"/>
      <c r="M70" s="107"/>
      <c r="N70" s="107"/>
      <c r="O70" s="107"/>
      <c r="P70" s="107"/>
      <c r="Q70" s="107"/>
      <c r="R70" s="107"/>
      <c r="S70" s="107"/>
      <c r="T70" s="107"/>
      <c r="U70" s="107"/>
      <c r="V70" s="107"/>
      <c r="W70" s="107"/>
      <c r="X70" s="107"/>
      <c r="Y70" s="26" t="s">
        <v>19</v>
      </c>
      <c r="Z70" s="113" t="str">
        <f>Z55</f>
        <v>ОТДЕЛЕНИЕ ЧЕЛЯБИНСК  Г.ЧЕЛЯБИНСК</v>
      </c>
      <c r="AA70" s="113"/>
      <c r="AB70" s="113"/>
      <c r="AC70" s="113"/>
      <c r="AD70" s="113"/>
      <c r="AE70" s="113"/>
      <c r="AF70" s="113"/>
      <c r="AG70" s="113"/>
      <c r="AH70" s="113"/>
      <c r="AI70" s="113"/>
      <c r="AJ70" s="113"/>
      <c r="AK70" s="113"/>
      <c r="AL70" s="16"/>
    </row>
    <row r="71" spans="1:38" s="21" customFormat="1" ht="9" customHeight="1">
      <c r="A71" s="18"/>
      <c r="B71" s="19"/>
      <c r="C71" s="100" t="s">
        <v>20</v>
      </c>
      <c r="D71" s="100"/>
      <c r="E71" s="100"/>
      <c r="F71" s="100"/>
      <c r="G71" s="100"/>
      <c r="H71" s="100"/>
      <c r="I71" s="100"/>
      <c r="J71" s="100"/>
      <c r="K71" s="100"/>
      <c r="L71" s="100"/>
      <c r="M71" s="100"/>
      <c r="N71" s="100"/>
      <c r="O71" s="100"/>
      <c r="P71" s="100"/>
      <c r="Q71" s="100"/>
      <c r="R71" s="100"/>
      <c r="S71" s="100"/>
      <c r="T71" s="100"/>
      <c r="U71" s="100"/>
      <c r="V71" s="100"/>
      <c r="W71" s="100"/>
      <c r="X71" s="100"/>
      <c r="Z71" s="109" t="s">
        <v>21</v>
      </c>
      <c r="AA71" s="109"/>
      <c r="AB71" s="109"/>
      <c r="AC71" s="109"/>
      <c r="AD71" s="109"/>
      <c r="AE71" s="109"/>
      <c r="AF71" s="109"/>
      <c r="AG71" s="109"/>
      <c r="AH71" s="109"/>
      <c r="AI71" s="109"/>
      <c r="AJ71" s="109"/>
      <c r="AK71" s="109"/>
      <c r="AL71" s="20"/>
    </row>
    <row r="72" spans="1:38" ht="20.25" customHeight="1">
      <c r="A72" s="27"/>
      <c r="B72" s="15"/>
      <c r="C72" s="110" t="s">
        <v>22</v>
      </c>
      <c r="D72" s="110"/>
      <c r="E72" s="114">
        <f>D57</f>
        <v>47501001</v>
      </c>
      <c r="F72" s="114"/>
      <c r="G72" s="114"/>
      <c r="H72" s="114"/>
      <c r="I72" s="114"/>
      <c r="J72" s="114"/>
      <c r="K72" s="114"/>
      <c r="L72" s="114"/>
      <c r="M72" s="114"/>
      <c r="N72" s="114"/>
      <c r="O72" s="114"/>
      <c r="P72" s="105" t="s">
        <v>23</v>
      </c>
      <c r="Q72" s="105"/>
      <c r="R72" s="107"/>
      <c r="S72" s="107"/>
      <c r="T72" s="107"/>
      <c r="U72" s="107"/>
      <c r="V72" s="107"/>
      <c r="W72" s="107"/>
      <c r="X72" s="107"/>
      <c r="Y72" s="107"/>
      <c r="Z72" s="107"/>
      <c r="AA72" s="107"/>
      <c r="AB72" s="107"/>
      <c r="AC72" s="107"/>
      <c r="AD72" s="107"/>
      <c r="AE72" s="107"/>
      <c r="AF72" s="107"/>
      <c r="AG72" s="107"/>
      <c r="AH72" s="107"/>
      <c r="AI72" s="107"/>
      <c r="AJ72" s="107"/>
      <c r="AK72" s="107"/>
      <c r="AL72" s="16"/>
    </row>
    <row r="73" spans="1:38" ht="16.5" customHeight="1">
      <c r="A73" s="27"/>
      <c r="B73" s="15"/>
      <c r="C73" s="123" t="str">
        <f>C58</f>
        <v>Взносы. ФФОМС</v>
      </c>
      <c r="D73" s="123"/>
      <c r="E73" s="123"/>
      <c r="F73" s="123"/>
      <c r="G73" s="123"/>
      <c r="H73" s="123"/>
      <c r="I73" s="123"/>
      <c r="J73" s="123"/>
      <c r="K73" s="123"/>
      <c r="L73" s="123"/>
      <c r="M73" s="123"/>
      <c r="N73" s="123"/>
      <c r="O73" s="123"/>
      <c r="P73" s="123"/>
      <c r="Q73" s="123"/>
      <c r="R73" s="123"/>
      <c r="S73" s="123"/>
      <c r="T73" s="24"/>
      <c r="U73" s="107" t="str">
        <f>U58</f>
        <v>392 1 02 02103 08 1011 160</v>
      </c>
      <c r="V73" s="107"/>
      <c r="W73" s="107"/>
      <c r="X73" s="107"/>
      <c r="Y73" s="107"/>
      <c r="Z73" s="107"/>
      <c r="AA73" s="107"/>
      <c r="AB73" s="107"/>
      <c r="AC73" s="107"/>
      <c r="AD73" s="107"/>
      <c r="AE73" s="107"/>
      <c r="AF73" s="107"/>
      <c r="AG73" s="107"/>
      <c r="AH73" s="107"/>
      <c r="AI73" s="107"/>
      <c r="AJ73" s="107"/>
      <c r="AK73" s="107"/>
      <c r="AL73" s="16"/>
    </row>
    <row r="74" spans="1:38" s="21" customFormat="1" ht="7.5" customHeight="1">
      <c r="A74" s="18"/>
      <c r="B74" s="19"/>
      <c r="C74" s="100" t="s">
        <v>24</v>
      </c>
      <c r="D74" s="100"/>
      <c r="E74" s="100"/>
      <c r="F74" s="100"/>
      <c r="G74" s="100"/>
      <c r="H74" s="100"/>
      <c r="I74" s="100"/>
      <c r="J74" s="100"/>
      <c r="K74" s="100"/>
      <c r="L74" s="100"/>
      <c r="M74" s="100"/>
      <c r="N74" s="100"/>
      <c r="O74" s="100"/>
      <c r="P74" s="100"/>
      <c r="Q74" s="100"/>
      <c r="R74" s="100"/>
      <c r="S74" s="100"/>
      <c r="T74" s="109" t="s">
        <v>25</v>
      </c>
      <c r="U74" s="109"/>
      <c r="V74" s="109"/>
      <c r="W74" s="109"/>
      <c r="X74" s="109"/>
      <c r="Y74" s="109"/>
      <c r="Z74" s="109"/>
      <c r="AA74" s="109"/>
      <c r="AB74" s="109"/>
      <c r="AC74" s="109"/>
      <c r="AD74" s="109"/>
      <c r="AE74" s="109"/>
      <c r="AF74" s="109"/>
      <c r="AG74" s="109"/>
      <c r="AH74" s="109"/>
      <c r="AI74" s="109"/>
      <c r="AJ74" s="109"/>
      <c r="AK74" s="109"/>
      <c r="AL74" s="20"/>
    </row>
    <row r="75" spans="1:38" ht="20.25" customHeight="1">
      <c r="A75" s="27"/>
      <c r="B75" s="15"/>
      <c r="C75" s="110" t="s">
        <v>26</v>
      </c>
      <c r="D75" s="110"/>
      <c r="E75" s="110"/>
      <c r="F75" s="110"/>
      <c r="G75" s="110"/>
      <c r="H75" s="110"/>
      <c r="I75" s="110"/>
      <c r="J75" s="111" t="str">
        <f>J60</f>
        <v>Иванов Иван Иванович</v>
      </c>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6"/>
    </row>
    <row r="76" spans="1:38" ht="20.25" customHeight="1">
      <c r="A76" s="27"/>
      <c r="B76" s="15"/>
      <c r="C76" s="110" t="s">
        <v>4</v>
      </c>
      <c r="D76" s="110"/>
      <c r="E76" s="110"/>
      <c r="F76" s="110"/>
      <c r="G76" s="110"/>
      <c r="H76" s="110"/>
      <c r="I76" s="111" t="str">
        <f>I61</f>
        <v>г. Челябинск, пр. Ленина, д. 70</v>
      </c>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6"/>
    </row>
    <row r="77" spans="1:38" ht="20.25" customHeight="1">
      <c r="A77" s="27"/>
      <c r="B77" s="15"/>
      <c r="C77" s="110" t="s">
        <v>27</v>
      </c>
      <c r="D77" s="110"/>
      <c r="E77" s="110"/>
      <c r="F77" s="110"/>
      <c r="G77" s="116">
        <f>H62</f>
        <v>745300310699</v>
      </c>
      <c r="H77" s="116"/>
      <c r="I77" s="116"/>
      <c r="J77" s="116"/>
      <c r="K77" s="116"/>
      <c r="L77" s="116"/>
      <c r="M77" s="116"/>
      <c r="N77" s="116"/>
      <c r="O77" s="116"/>
      <c r="P77" s="116"/>
      <c r="Q77" s="116"/>
      <c r="R77" s="116"/>
      <c r="S77" s="108" t="s">
        <v>28</v>
      </c>
      <c r="T77" s="108"/>
      <c r="U77" s="108"/>
      <c r="V77" s="108"/>
      <c r="W77" s="108"/>
      <c r="X77" s="108"/>
      <c r="Y77" s="108"/>
      <c r="Z77" s="108"/>
      <c r="AA77" s="108"/>
      <c r="AB77" s="108"/>
      <c r="AC77" s="108"/>
      <c r="AD77" s="108"/>
      <c r="AE77" s="107" t="str">
        <f>AE62</f>
        <v>084-001-070155</v>
      </c>
      <c r="AF77" s="107"/>
      <c r="AG77" s="107"/>
      <c r="AH77" s="107"/>
      <c r="AI77" s="107"/>
      <c r="AJ77" s="107"/>
      <c r="AK77" s="107"/>
      <c r="AL77" s="16"/>
    </row>
    <row r="78" spans="1:38" ht="22.5" customHeight="1">
      <c r="A78" s="14" t="s">
        <v>37</v>
      </c>
      <c r="B78" s="15"/>
      <c r="C78" s="110" t="s">
        <v>30</v>
      </c>
      <c r="D78" s="110"/>
      <c r="E78" s="110"/>
      <c r="F78" s="117">
        <f>F63</f>
        <v>3796</v>
      </c>
      <c r="G78" s="117"/>
      <c r="H78" s="117"/>
      <c r="I78" s="117"/>
      <c r="J78" s="117"/>
      <c r="K78" s="117"/>
      <c r="L78" s="110" t="s">
        <v>31</v>
      </c>
      <c r="M78" s="110"/>
      <c r="N78" s="110"/>
      <c r="O78" s="106">
        <f>O63</f>
        <v>84.79999999999563</v>
      </c>
      <c r="P78" s="106"/>
      <c r="Q78" s="110" t="s">
        <v>32</v>
      </c>
      <c r="R78" s="110"/>
      <c r="S78" s="110"/>
      <c r="T78" s="110"/>
      <c r="U78" s="110"/>
      <c r="V78" s="110"/>
      <c r="W78" s="106">
        <f>W63</f>
        <v>24</v>
      </c>
      <c r="X78" s="106"/>
      <c r="Y78" s="106"/>
      <c r="Z78" s="106"/>
      <c r="AA78" s="106"/>
      <c r="AB78" s="106"/>
      <c r="AC78" s="106"/>
      <c r="AD78" s="106"/>
      <c r="AE78" s="106"/>
      <c r="AF78" s="106"/>
      <c r="AG78" s="110"/>
      <c r="AH78" s="110"/>
      <c r="AI78" s="110"/>
      <c r="AJ78" s="110"/>
      <c r="AK78" s="110"/>
      <c r="AL78" s="16"/>
    </row>
    <row r="79" spans="1:38" ht="24" customHeight="1">
      <c r="A79" s="14" t="s">
        <v>29</v>
      </c>
      <c r="B79" s="15"/>
      <c r="C79" s="118" t="s">
        <v>33</v>
      </c>
      <c r="D79" s="118"/>
      <c r="E79" s="118"/>
      <c r="F79" s="118"/>
      <c r="G79" s="118"/>
      <c r="H79" s="118"/>
      <c r="I79" s="118"/>
      <c r="J79" s="118"/>
      <c r="K79" s="119"/>
      <c r="L79" s="119"/>
      <c r="M79" s="119"/>
      <c r="N79" s="119"/>
      <c r="O79" s="119"/>
      <c r="P79" s="119"/>
      <c r="Q79" s="119"/>
      <c r="R79" s="119"/>
      <c r="S79" s="119"/>
      <c r="T79" s="119"/>
      <c r="U79" s="119"/>
      <c r="V79" s="110" t="s">
        <v>34</v>
      </c>
      <c r="W79" s="110"/>
      <c r="X79" s="107"/>
      <c r="Y79" s="107"/>
      <c r="Z79" s="107"/>
      <c r="AA79" s="24"/>
      <c r="AB79" s="107"/>
      <c r="AC79" s="107"/>
      <c r="AD79" s="107"/>
      <c r="AE79" s="107"/>
      <c r="AF79" s="107"/>
      <c r="AG79" s="107"/>
      <c r="AH79" s="107"/>
      <c r="AI79" s="28">
        <v>20</v>
      </c>
      <c r="AJ79" s="29"/>
      <c r="AK79" s="24" t="s">
        <v>35</v>
      </c>
      <c r="AL79" s="16"/>
    </row>
    <row r="80" spans="1:38" s="21" customFormat="1" ht="12.75" customHeight="1">
      <c r="A80" s="34"/>
      <c r="B80" s="35"/>
      <c r="C80" s="122" t="s">
        <v>36</v>
      </c>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36"/>
    </row>
    <row r="83" spans="1:38" ht="12.75">
      <c r="A83" s="11"/>
      <c r="B83" s="12"/>
      <c r="C83" s="104" t="s">
        <v>11</v>
      </c>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3"/>
    </row>
    <row r="84" spans="1:38" ht="14.25">
      <c r="A84" s="14" t="s">
        <v>12</v>
      </c>
      <c r="B84" s="15"/>
      <c r="C84" s="105" t="s">
        <v>13</v>
      </c>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6">
        <v>24</v>
      </c>
      <c r="AI84" s="106"/>
      <c r="AJ84" s="106"/>
      <c r="AK84" s="106"/>
      <c r="AL84" s="16"/>
    </row>
    <row r="85" spans="1:38" ht="24.75" customHeight="1">
      <c r="A85" s="17"/>
      <c r="B85" s="15"/>
      <c r="C85" s="107" t="s">
        <v>83</v>
      </c>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8" t="s">
        <v>14</v>
      </c>
      <c r="AB85" s="108"/>
      <c r="AC85" s="108"/>
      <c r="AD85" s="108"/>
      <c r="AE85" s="107">
        <v>745301001</v>
      </c>
      <c r="AF85" s="107"/>
      <c r="AG85" s="107"/>
      <c r="AH85" s="107"/>
      <c r="AI85" s="107"/>
      <c r="AJ85" s="107"/>
      <c r="AK85" s="107"/>
      <c r="AL85" s="16"/>
    </row>
    <row r="86" spans="1:38" s="21" customFormat="1" ht="8.25">
      <c r="A86" s="18"/>
      <c r="B86" s="19"/>
      <c r="C86" s="100" t="s">
        <v>15</v>
      </c>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1"/>
      <c r="AB86" s="101"/>
      <c r="AC86" s="101"/>
      <c r="AD86" s="101"/>
      <c r="AE86" s="101"/>
      <c r="AF86" s="101"/>
      <c r="AG86" s="101"/>
      <c r="AH86" s="101"/>
      <c r="AI86" s="101"/>
      <c r="AJ86" s="101"/>
      <c r="AK86" s="101"/>
      <c r="AL86" s="20"/>
    </row>
    <row r="87" spans="1:38" ht="16.5" customHeight="1">
      <c r="A87" s="22"/>
      <c r="B87" s="23"/>
      <c r="C87" s="107">
        <v>7453040822</v>
      </c>
      <c r="D87" s="107"/>
      <c r="E87" s="107"/>
      <c r="F87" s="107"/>
      <c r="G87" s="107"/>
      <c r="H87" s="107"/>
      <c r="I87" s="107"/>
      <c r="J87" s="107"/>
      <c r="K87" s="107"/>
      <c r="L87" s="107"/>
      <c r="M87" s="24"/>
      <c r="N87" s="107"/>
      <c r="O87" s="107"/>
      <c r="P87" s="107"/>
      <c r="Q87" s="107"/>
      <c r="R87" s="107"/>
      <c r="S87" s="107"/>
      <c r="T87" s="107"/>
      <c r="U87" s="107"/>
      <c r="V87" s="107"/>
      <c r="W87" s="107"/>
      <c r="X87" s="107"/>
      <c r="Y87" s="107"/>
      <c r="Z87" s="107"/>
      <c r="AA87" s="107"/>
      <c r="AB87" s="107"/>
      <c r="AC87" s="24"/>
      <c r="AD87" s="107" t="str">
        <f>AD68</f>
        <v>75701000</v>
      </c>
      <c r="AE87" s="107"/>
      <c r="AF87" s="107"/>
      <c r="AG87" s="107"/>
      <c r="AH87" s="107"/>
      <c r="AI87" s="107"/>
      <c r="AJ87" s="107"/>
      <c r="AK87" s="107"/>
      <c r="AL87" s="25"/>
    </row>
    <row r="88" spans="1:38" s="21" customFormat="1" ht="8.25" customHeight="1">
      <c r="A88" s="18"/>
      <c r="B88" s="19"/>
      <c r="C88" s="100" t="s">
        <v>16</v>
      </c>
      <c r="D88" s="100"/>
      <c r="E88" s="100"/>
      <c r="F88" s="100"/>
      <c r="G88" s="100"/>
      <c r="H88" s="100"/>
      <c r="I88" s="100"/>
      <c r="J88" s="100"/>
      <c r="K88" s="100"/>
      <c r="L88" s="100"/>
      <c r="N88" s="109" t="s">
        <v>17</v>
      </c>
      <c r="O88" s="109"/>
      <c r="P88" s="109"/>
      <c r="Q88" s="109"/>
      <c r="R88" s="109"/>
      <c r="S88" s="109"/>
      <c r="T88" s="109"/>
      <c r="U88" s="109"/>
      <c r="V88" s="109"/>
      <c r="W88" s="109"/>
      <c r="X88" s="109"/>
      <c r="Y88" s="109"/>
      <c r="Z88" s="109"/>
      <c r="AA88" s="109"/>
      <c r="AB88" s="109"/>
      <c r="AD88" s="109" t="s">
        <v>18</v>
      </c>
      <c r="AE88" s="109"/>
      <c r="AF88" s="109"/>
      <c r="AG88" s="109"/>
      <c r="AH88" s="109"/>
      <c r="AI88" s="109"/>
      <c r="AJ88" s="109"/>
      <c r="AK88" s="109"/>
      <c r="AL88" s="20"/>
    </row>
    <row r="89" spans="1:38" ht="21" customHeight="1">
      <c r="A89" s="22"/>
      <c r="B89" s="23"/>
      <c r="C89" s="112" t="s">
        <v>84</v>
      </c>
      <c r="D89" s="112"/>
      <c r="E89" s="112"/>
      <c r="F89" s="112"/>
      <c r="G89" s="112"/>
      <c r="H89" s="112"/>
      <c r="I89" s="112"/>
      <c r="J89" s="112"/>
      <c r="K89" s="112"/>
      <c r="L89" s="112"/>
      <c r="M89" s="112"/>
      <c r="N89" s="112"/>
      <c r="O89" s="112"/>
      <c r="P89" s="112"/>
      <c r="Q89" s="112"/>
      <c r="R89" s="112"/>
      <c r="S89" s="112"/>
      <c r="T89" s="112"/>
      <c r="U89" s="112"/>
      <c r="V89" s="112"/>
      <c r="W89" s="112"/>
      <c r="X89" s="112"/>
      <c r="Y89" s="26" t="s">
        <v>19</v>
      </c>
      <c r="Z89" s="113" t="s">
        <v>85</v>
      </c>
      <c r="AA89" s="113"/>
      <c r="AB89" s="113"/>
      <c r="AC89" s="113"/>
      <c r="AD89" s="113"/>
      <c r="AE89" s="113"/>
      <c r="AF89" s="113"/>
      <c r="AG89" s="113"/>
      <c r="AH89" s="113"/>
      <c r="AI89" s="113"/>
      <c r="AJ89" s="113"/>
      <c r="AK89" s="113"/>
      <c r="AL89" s="25"/>
    </row>
    <row r="90" spans="1:38" s="21" customFormat="1" ht="7.5" customHeight="1">
      <c r="A90" s="18"/>
      <c r="B90" s="19"/>
      <c r="C90" s="100" t="s">
        <v>20</v>
      </c>
      <c r="D90" s="100"/>
      <c r="E90" s="100"/>
      <c r="F90" s="100"/>
      <c r="G90" s="100"/>
      <c r="H90" s="100"/>
      <c r="I90" s="100"/>
      <c r="J90" s="100"/>
      <c r="K90" s="100"/>
      <c r="L90" s="100"/>
      <c r="M90" s="100"/>
      <c r="N90" s="100"/>
      <c r="O90" s="100"/>
      <c r="P90" s="100"/>
      <c r="Q90" s="100"/>
      <c r="R90" s="100"/>
      <c r="S90" s="100"/>
      <c r="T90" s="100"/>
      <c r="U90" s="100"/>
      <c r="V90" s="100"/>
      <c r="W90" s="100"/>
      <c r="X90" s="100"/>
      <c r="Z90" s="109" t="s">
        <v>21</v>
      </c>
      <c r="AA90" s="109"/>
      <c r="AB90" s="109"/>
      <c r="AC90" s="109"/>
      <c r="AD90" s="109"/>
      <c r="AE90" s="109"/>
      <c r="AF90" s="109"/>
      <c r="AG90" s="109"/>
      <c r="AH90" s="109"/>
      <c r="AI90" s="109"/>
      <c r="AJ90" s="109"/>
      <c r="AK90" s="109"/>
      <c r="AL90" s="20"/>
    </row>
    <row r="91" spans="1:38" ht="16.5" customHeight="1">
      <c r="A91" s="22"/>
      <c r="B91" s="23"/>
      <c r="C91" s="24" t="s">
        <v>22</v>
      </c>
      <c r="D91" s="114">
        <v>47501001</v>
      </c>
      <c r="E91" s="114"/>
      <c r="F91" s="114"/>
      <c r="G91" s="114"/>
      <c r="H91" s="114"/>
      <c r="I91" s="114"/>
      <c r="J91" s="114"/>
      <c r="K91" s="114"/>
      <c r="L91" s="114"/>
      <c r="M91" s="114"/>
      <c r="N91" s="114"/>
      <c r="O91" s="114"/>
      <c r="P91" s="105" t="s">
        <v>23</v>
      </c>
      <c r="Q91" s="105"/>
      <c r="R91" s="107"/>
      <c r="S91" s="107"/>
      <c r="T91" s="107"/>
      <c r="U91" s="107"/>
      <c r="V91" s="107"/>
      <c r="W91" s="107"/>
      <c r="X91" s="107"/>
      <c r="Y91" s="107"/>
      <c r="Z91" s="107"/>
      <c r="AA91" s="107"/>
      <c r="AB91" s="107"/>
      <c r="AC91" s="107"/>
      <c r="AD91" s="107"/>
      <c r="AE91" s="107"/>
      <c r="AF91" s="107"/>
      <c r="AG91" s="107"/>
      <c r="AH91" s="107"/>
      <c r="AI91" s="107"/>
      <c r="AJ91" s="107"/>
      <c r="AK91" s="107"/>
      <c r="AL91" s="25"/>
    </row>
    <row r="92" spans="1:38" ht="16.5" customHeight="1">
      <c r="A92" s="22"/>
      <c r="B92" s="23"/>
      <c r="C92" s="115" t="s">
        <v>86</v>
      </c>
      <c r="D92" s="115"/>
      <c r="E92" s="115"/>
      <c r="F92" s="115"/>
      <c r="G92" s="115"/>
      <c r="H92" s="115"/>
      <c r="I92" s="115"/>
      <c r="J92" s="115"/>
      <c r="K92" s="115"/>
      <c r="L92" s="115"/>
      <c r="M92" s="115"/>
      <c r="N92" s="115"/>
      <c r="O92" s="115"/>
      <c r="P92" s="115"/>
      <c r="Q92" s="115"/>
      <c r="R92" s="115"/>
      <c r="S92" s="115"/>
      <c r="T92" s="24"/>
      <c r="U92" s="107" t="str">
        <f>'Расчет страховых взносов'!B21</f>
        <v>392 1 02 02140 06 1200 160</v>
      </c>
      <c r="V92" s="107"/>
      <c r="W92" s="107"/>
      <c r="X92" s="107"/>
      <c r="Y92" s="107"/>
      <c r="Z92" s="107"/>
      <c r="AA92" s="107"/>
      <c r="AB92" s="107"/>
      <c r="AC92" s="107"/>
      <c r="AD92" s="107"/>
      <c r="AE92" s="107"/>
      <c r="AF92" s="107"/>
      <c r="AG92" s="107"/>
      <c r="AH92" s="107"/>
      <c r="AI92" s="107"/>
      <c r="AJ92" s="107"/>
      <c r="AK92" s="107"/>
      <c r="AL92" s="25"/>
    </row>
    <row r="93" spans="1:38" s="21" customFormat="1" ht="9" customHeight="1">
      <c r="A93" s="18"/>
      <c r="B93" s="19"/>
      <c r="C93" s="100" t="s">
        <v>24</v>
      </c>
      <c r="D93" s="100"/>
      <c r="E93" s="100"/>
      <c r="F93" s="100"/>
      <c r="G93" s="100"/>
      <c r="H93" s="100"/>
      <c r="I93" s="100"/>
      <c r="J93" s="100"/>
      <c r="K93" s="100"/>
      <c r="L93" s="100"/>
      <c r="M93" s="100"/>
      <c r="N93" s="100"/>
      <c r="O93" s="100"/>
      <c r="P93" s="100"/>
      <c r="Q93" s="100"/>
      <c r="R93" s="100"/>
      <c r="S93" s="100"/>
      <c r="T93" s="109" t="s">
        <v>25</v>
      </c>
      <c r="U93" s="109"/>
      <c r="V93" s="109"/>
      <c r="W93" s="109"/>
      <c r="X93" s="109"/>
      <c r="Y93" s="109"/>
      <c r="Z93" s="109"/>
      <c r="AA93" s="109"/>
      <c r="AB93" s="109"/>
      <c r="AC93" s="109"/>
      <c r="AD93" s="109"/>
      <c r="AE93" s="109"/>
      <c r="AF93" s="109"/>
      <c r="AG93" s="109"/>
      <c r="AH93" s="109"/>
      <c r="AI93" s="109"/>
      <c r="AJ93" s="109"/>
      <c r="AK93" s="109"/>
      <c r="AL93" s="20"/>
    </row>
    <row r="94" spans="1:38" ht="15" customHeight="1">
      <c r="A94" s="22"/>
      <c r="B94" s="23"/>
      <c r="C94" s="110" t="s">
        <v>26</v>
      </c>
      <c r="D94" s="110"/>
      <c r="E94" s="110"/>
      <c r="F94" s="110"/>
      <c r="G94" s="110"/>
      <c r="H94" s="110"/>
      <c r="I94" s="110"/>
      <c r="J94" s="111" t="str">
        <f>B3</f>
        <v>Иванов Иван Иванович</v>
      </c>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25"/>
    </row>
    <row r="95" spans="1:38" ht="15" customHeight="1">
      <c r="A95" s="22"/>
      <c r="B95" s="23"/>
      <c r="C95" s="110" t="s">
        <v>4</v>
      </c>
      <c r="D95" s="110"/>
      <c r="E95" s="110"/>
      <c r="F95" s="110"/>
      <c r="G95" s="110"/>
      <c r="H95" s="110"/>
      <c r="I95" s="111" t="str">
        <f>B4</f>
        <v>г. Челябинск, пр. Ленина, д. 70</v>
      </c>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25"/>
    </row>
    <row r="96" spans="1:38" ht="15" customHeight="1">
      <c r="A96" s="22"/>
      <c r="B96" s="23"/>
      <c r="C96" s="110" t="s">
        <v>27</v>
      </c>
      <c r="D96" s="110"/>
      <c r="E96" s="110"/>
      <c r="F96" s="110"/>
      <c r="G96" s="110"/>
      <c r="H96" s="116">
        <f>B5</f>
        <v>745300310699</v>
      </c>
      <c r="I96" s="116"/>
      <c r="J96" s="116"/>
      <c r="K96" s="116"/>
      <c r="L96" s="116"/>
      <c r="M96" s="116"/>
      <c r="N96" s="116"/>
      <c r="O96" s="116"/>
      <c r="P96" s="116"/>
      <c r="Q96" s="116"/>
      <c r="R96" s="116"/>
      <c r="S96" s="108" t="s">
        <v>28</v>
      </c>
      <c r="T96" s="108"/>
      <c r="U96" s="108"/>
      <c r="V96" s="108"/>
      <c r="W96" s="108"/>
      <c r="X96" s="108"/>
      <c r="Y96" s="108"/>
      <c r="Z96" s="108"/>
      <c r="AA96" s="108"/>
      <c r="AB96" s="108"/>
      <c r="AC96" s="108"/>
      <c r="AD96" s="108"/>
      <c r="AE96" s="107" t="str">
        <f>B7</f>
        <v>084-001-070155</v>
      </c>
      <c r="AF96" s="107"/>
      <c r="AG96" s="107"/>
      <c r="AH96" s="107"/>
      <c r="AI96" s="107"/>
      <c r="AJ96" s="107"/>
      <c r="AK96" s="107"/>
      <c r="AL96" s="25"/>
    </row>
    <row r="97" spans="1:38" ht="15" customHeight="1">
      <c r="A97" s="14" t="s">
        <v>29</v>
      </c>
      <c r="B97" s="15"/>
      <c r="C97" s="110" t="s">
        <v>30</v>
      </c>
      <c r="D97" s="110"/>
      <c r="E97" s="110"/>
      <c r="F97" s="117">
        <f>'Расчет страховых взносов'!H21</f>
        <v>1000</v>
      </c>
      <c r="G97" s="117"/>
      <c r="H97" s="117"/>
      <c r="I97" s="117"/>
      <c r="J97" s="117"/>
      <c r="K97" s="117"/>
      <c r="L97" s="110" t="s">
        <v>31</v>
      </c>
      <c r="M97" s="110"/>
      <c r="N97" s="110"/>
      <c r="O97" s="106">
        <f>'Расчет страховых взносов'!I21</f>
        <v>0</v>
      </c>
      <c r="P97" s="106"/>
      <c r="Q97" s="110" t="s">
        <v>32</v>
      </c>
      <c r="R97" s="110"/>
      <c r="S97" s="110"/>
      <c r="T97" s="110"/>
      <c r="U97" s="110"/>
      <c r="V97" s="110"/>
      <c r="W97" s="106">
        <v>24</v>
      </c>
      <c r="X97" s="106"/>
      <c r="Y97" s="106"/>
      <c r="Z97" s="106"/>
      <c r="AA97" s="106"/>
      <c r="AB97" s="106"/>
      <c r="AC97" s="106"/>
      <c r="AD97" s="106"/>
      <c r="AE97" s="106"/>
      <c r="AF97" s="110"/>
      <c r="AG97" s="110"/>
      <c r="AH97" s="110"/>
      <c r="AI97" s="110"/>
      <c r="AJ97" s="110"/>
      <c r="AK97" s="110"/>
      <c r="AL97" s="16"/>
    </row>
    <row r="98" spans="1:38" ht="12.75">
      <c r="A98" s="27"/>
      <c r="B98" s="15"/>
      <c r="C98" s="118" t="s">
        <v>33</v>
      </c>
      <c r="D98" s="118"/>
      <c r="E98" s="118"/>
      <c r="F98" s="118"/>
      <c r="G98" s="118"/>
      <c r="H98" s="118"/>
      <c r="I98" s="118"/>
      <c r="J98" s="118"/>
      <c r="K98" s="119"/>
      <c r="L98" s="119"/>
      <c r="M98" s="119"/>
      <c r="N98" s="119"/>
      <c r="O98" s="119"/>
      <c r="P98" s="119"/>
      <c r="Q98" s="119"/>
      <c r="R98" s="119"/>
      <c r="S98" s="119"/>
      <c r="T98" s="119"/>
      <c r="U98" s="119"/>
      <c r="V98" s="110" t="s">
        <v>34</v>
      </c>
      <c r="W98" s="110"/>
      <c r="X98" s="107"/>
      <c r="Y98" s="107"/>
      <c r="Z98" s="107"/>
      <c r="AA98" s="24"/>
      <c r="AB98" s="107"/>
      <c r="AC98" s="107"/>
      <c r="AD98" s="107"/>
      <c r="AE98" s="107"/>
      <c r="AF98" s="107"/>
      <c r="AG98" s="107"/>
      <c r="AH98" s="107"/>
      <c r="AI98" s="28">
        <v>20</v>
      </c>
      <c r="AJ98" s="29"/>
      <c r="AK98" s="24" t="s">
        <v>35</v>
      </c>
      <c r="AL98" s="25"/>
    </row>
    <row r="99" spans="1:38" s="21" customFormat="1" ht="10.5" customHeight="1">
      <c r="A99" s="30"/>
      <c r="B99" s="31"/>
      <c r="C99" s="120" t="s">
        <v>36</v>
      </c>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32"/>
    </row>
    <row r="100" spans="1:38" ht="25.5" customHeight="1">
      <c r="A100" s="33"/>
      <c r="B100" s="23"/>
      <c r="C100" s="121" t="str">
        <f>C85</f>
        <v>УФК по Челябинской области (ОПФР по Челябинской области)</v>
      </c>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08" t="s">
        <v>14</v>
      </c>
      <c r="AB100" s="108"/>
      <c r="AC100" s="108"/>
      <c r="AD100" s="108"/>
      <c r="AE100" s="107">
        <f>AE85</f>
        <v>745301001</v>
      </c>
      <c r="AF100" s="107"/>
      <c r="AG100" s="107"/>
      <c r="AH100" s="107"/>
      <c r="AI100" s="107"/>
      <c r="AJ100" s="107"/>
      <c r="AK100" s="107"/>
      <c r="AL100" s="16"/>
    </row>
    <row r="101" spans="1:38" s="21" customFormat="1" ht="7.5" customHeight="1">
      <c r="A101" s="18"/>
      <c r="B101" s="19"/>
      <c r="C101" s="100" t="s">
        <v>15</v>
      </c>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1"/>
      <c r="AB101" s="101"/>
      <c r="AC101" s="101"/>
      <c r="AD101" s="101"/>
      <c r="AE101" s="101"/>
      <c r="AF101" s="101"/>
      <c r="AG101" s="101"/>
      <c r="AH101" s="101"/>
      <c r="AI101" s="101"/>
      <c r="AJ101" s="101"/>
      <c r="AK101" s="101"/>
      <c r="AL101" s="20"/>
    </row>
    <row r="102" spans="1:38" ht="20.25" customHeight="1">
      <c r="A102" s="27"/>
      <c r="B102" s="15"/>
      <c r="C102" s="107">
        <f>C87</f>
        <v>7453040822</v>
      </c>
      <c r="D102" s="107"/>
      <c r="E102" s="107"/>
      <c r="F102" s="107"/>
      <c r="G102" s="107"/>
      <c r="H102" s="107"/>
      <c r="I102" s="107"/>
      <c r="J102" s="107"/>
      <c r="K102" s="107"/>
      <c r="L102" s="107"/>
      <c r="M102" s="24"/>
      <c r="N102" s="107"/>
      <c r="O102" s="107"/>
      <c r="P102" s="107"/>
      <c r="Q102" s="107"/>
      <c r="R102" s="107"/>
      <c r="S102" s="107"/>
      <c r="T102" s="107"/>
      <c r="U102" s="107"/>
      <c r="V102" s="107"/>
      <c r="W102" s="107"/>
      <c r="X102" s="107"/>
      <c r="Y102" s="107"/>
      <c r="Z102" s="107"/>
      <c r="AA102" s="107"/>
      <c r="AB102" s="107"/>
      <c r="AC102" s="24"/>
      <c r="AD102" s="107" t="str">
        <f>B6</f>
        <v>75701000</v>
      </c>
      <c r="AE102" s="107"/>
      <c r="AF102" s="107"/>
      <c r="AG102" s="107"/>
      <c r="AH102" s="107"/>
      <c r="AI102" s="107"/>
      <c r="AJ102" s="107"/>
      <c r="AK102" s="107"/>
      <c r="AL102" s="16"/>
    </row>
    <row r="103" spans="1:38" s="21" customFormat="1" ht="7.5" customHeight="1">
      <c r="A103" s="18"/>
      <c r="B103" s="19"/>
      <c r="C103" s="100" t="s">
        <v>16</v>
      </c>
      <c r="D103" s="100"/>
      <c r="E103" s="100"/>
      <c r="F103" s="100"/>
      <c r="G103" s="100"/>
      <c r="H103" s="100"/>
      <c r="I103" s="100"/>
      <c r="J103" s="100"/>
      <c r="K103" s="100"/>
      <c r="L103" s="100"/>
      <c r="N103" s="109" t="s">
        <v>17</v>
      </c>
      <c r="O103" s="109"/>
      <c r="P103" s="109"/>
      <c r="Q103" s="109"/>
      <c r="R103" s="109"/>
      <c r="S103" s="109"/>
      <c r="T103" s="109"/>
      <c r="U103" s="109"/>
      <c r="V103" s="109"/>
      <c r="W103" s="109"/>
      <c r="X103" s="109"/>
      <c r="Y103" s="109"/>
      <c r="Z103" s="109"/>
      <c r="AA103" s="109"/>
      <c r="AB103" s="109"/>
      <c r="AD103" s="109" t="s">
        <v>18</v>
      </c>
      <c r="AE103" s="109"/>
      <c r="AF103" s="109"/>
      <c r="AG103" s="109"/>
      <c r="AH103" s="109"/>
      <c r="AI103" s="109"/>
      <c r="AJ103" s="109"/>
      <c r="AK103" s="109"/>
      <c r="AL103" s="20"/>
    </row>
    <row r="104" spans="1:38" ht="20.25" customHeight="1">
      <c r="A104" s="27"/>
      <c r="B104" s="15"/>
      <c r="C104" s="107" t="str">
        <f>C89</f>
        <v>40101810400000010801</v>
      </c>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26" t="s">
        <v>19</v>
      </c>
      <c r="Z104" s="113" t="str">
        <f>Z89</f>
        <v>ОТДЕЛЕНИЕ ЧЕЛЯБИНСК  Г.ЧЕЛЯБИНСК</v>
      </c>
      <c r="AA104" s="113"/>
      <c r="AB104" s="113"/>
      <c r="AC104" s="113"/>
      <c r="AD104" s="113"/>
      <c r="AE104" s="113"/>
      <c r="AF104" s="113"/>
      <c r="AG104" s="113"/>
      <c r="AH104" s="113"/>
      <c r="AI104" s="113"/>
      <c r="AJ104" s="113"/>
      <c r="AK104" s="113"/>
      <c r="AL104" s="16"/>
    </row>
    <row r="105" spans="1:38" s="21" customFormat="1" ht="9" customHeight="1">
      <c r="A105" s="18"/>
      <c r="B105" s="19"/>
      <c r="C105" s="100" t="s">
        <v>20</v>
      </c>
      <c r="D105" s="100"/>
      <c r="E105" s="100"/>
      <c r="F105" s="100"/>
      <c r="G105" s="100"/>
      <c r="H105" s="100"/>
      <c r="I105" s="100"/>
      <c r="J105" s="100"/>
      <c r="K105" s="100"/>
      <c r="L105" s="100"/>
      <c r="M105" s="100"/>
      <c r="N105" s="100"/>
      <c r="O105" s="100"/>
      <c r="P105" s="100"/>
      <c r="Q105" s="100"/>
      <c r="R105" s="100"/>
      <c r="S105" s="100"/>
      <c r="T105" s="100"/>
      <c r="U105" s="100"/>
      <c r="V105" s="100"/>
      <c r="W105" s="100"/>
      <c r="X105" s="100"/>
      <c r="Z105" s="109" t="s">
        <v>21</v>
      </c>
      <c r="AA105" s="109"/>
      <c r="AB105" s="109"/>
      <c r="AC105" s="109"/>
      <c r="AD105" s="109"/>
      <c r="AE105" s="109"/>
      <c r="AF105" s="109"/>
      <c r="AG105" s="109"/>
      <c r="AH105" s="109"/>
      <c r="AI105" s="109"/>
      <c r="AJ105" s="109"/>
      <c r="AK105" s="109"/>
      <c r="AL105" s="20"/>
    </row>
    <row r="106" spans="1:38" ht="20.25" customHeight="1">
      <c r="A106" s="27"/>
      <c r="B106" s="15"/>
      <c r="C106" s="110" t="s">
        <v>22</v>
      </c>
      <c r="D106" s="110"/>
      <c r="E106" s="114">
        <f>D91</f>
        <v>47501001</v>
      </c>
      <c r="F106" s="114"/>
      <c r="G106" s="114"/>
      <c r="H106" s="114"/>
      <c r="I106" s="114"/>
      <c r="J106" s="114"/>
      <c r="K106" s="114"/>
      <c r="L106" s="114"/>
      <c r="M106" s="114"/>
      <c r="N106" s="114"/>
      <c r="O106" s="114"/>
      <c r="P106" s="105" t="s">
        <v>23</v>
      </c>
      <c r="Q106" s="105"/>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6"/>
    </row>
    <row r="107" spans="1:38" ht="16.5" customHeight="1">
      <c r="A107" s="27"/>
      <c r="B107" s="15"/>
      <c r="C107" s="115" t="str">
        <f>C92</f>
        <v>Взносы на ОПС в фиксированном размере, зачисляемые в ПФР на выплату страховой пенсии</v>
      </c>
      <c r="D107" s="115"/>
      <c r="E107" s="115"/>
      <c r="F107" s="115"/>
      <c r="G107" s="115"/>
      <c r="H107" s="115"/>
      <c r="I107" s="115"/>
      <c r="J107" s="115"/>
      <c r="K107" s="115"/>
      <c r="L107" s="115"/>
      <c r="M107" s="115"/>
      <c r="N107" s="115"/>
      <c r="O107" s="115"/>
      <c r="P107" s="115"/>
      <c r="Q107" s="115"/>
      <c r="R107" s="115"/>
      <c r="S107" s="115"/>
      <c r="T107" s="24"/>
      <c r="U107" s="107" t="str">
        <f>U92</f>
        <v>392 1 02 02140 06 1200 160</v>
      </c>
      <c r="V107" s="107"/>
      <c r="W107" s="107"/>
      <c r="X107" s="107"/>
      <c r="Y107" s="107"/>
      <c r="Z107" s="107"/>
      <c r="AA107" s="107"/>
      <c r="AB107" s="107"/>
      <c r="AC107" s="107"/>
      <c r="AD107" s="107"/>
      <c r="AE107" s="107"/>
      <c r="AF107" s="107"/>
      <c r="AG107" s="107"/>
      <c r="AH107" s="107"/>
      <c r="AI107" s="107"/>
      <c r="AJ107" s="107"/>
      <c r="AK107" s="107"/>
      <c r="AL107" s="16"/>
    </row>
    <row r="108" spans="1:38" s="21" customFormat="1" ht="7.5" customHeight="1">
      <c r="A108" s="18"/>
      <c r="B108" s="19"/>
      <c r="C108" s="100" t="s">
        <v>24</v>
      </c>
      <c r="D108" s="100"/>
      <c r="E108" s="100"/>
      <c r="F108" s="100"/>
      <c r="G108" s="100"/>
      <c r="H108" s="100"/>
      <c r="I108" s="100"/>
      <c r="J108" s="100"/>
      <c r="K108" s="100"/>
      <c r="L108" s="100"/>
      <c r="M108" s="100"/>
      <c r="N108" s="100"/>
      <c r="O108" s="100"/>
      <c r="P108" s="100"/>
      <c r="Q108" s="100"/>
      <c r="R108" s="100"/>
      <c r="S108" s="100"/>
      <c r="T108" s="109" t="s">
        <v>25</v>
      </c>
      <c r="U108" s="109"/>
      <c r="V108" s="109"/>
      <c r="W108" s="109"/>
      <c r="X108" s="109"/>
      <c r="Y108" s="109"/>
      <c r="Z108" s="109"/>
      <c r="AA108" s="109"/>
      <c r="AB108" s="109"/>
      <c r="AC108" s="109"/>
      <c r="AD108" s="109"/>
      <c r="AE108" s="109"/>
      <c r="AF108" s="109"/>
      <c r="AG108" s="109"/>
      <c r="AH108" s="109"/>
      <c r="AI108" s="109"/>
      <c r="AJ108" s="109"/>
      <c r="AK108" s="109"/>
      <c r="AL108" s="20"/>
    </row>
    <row r="109" spans="1:38" ht="20.25" customHeight="1">
      <c r="A109" s="27"/>
      <c r="B109" s="15"/>
      <c r="C109" s="110" t="s">
        <v>26</v>
      </c>
      <c r="D109" s="110"/>
      <c r="E109" s="110"/>
      <c r="F109" s="110"/>
      <c r="G109" s="110"/>
      <c r="H109" s="110"/>
      <c r="I109" s="110"/>
      <c r="J109" s="111" t="str">
        <f>J94</f>
        <v>Иванов Иван Иванович</v>
      </c>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6"/>
    </row>
    <row r="110" spans="1:38" ht="20.25" customHeight="1">
      <c r="A110" s="27"/>
      <c r="B110" s="15"/>
      <c r="C110" s="110" t="s">
        <v>4</v>
      </c>
      <c r="D110" s="110"/>
      <c r="E110" s="110"/>
      <c r="F110" s="110"/>
      <c r="G110" s="110"/>
      <c r="H110" s="110"/>
      <c r="I110" s="111" t="str">
        <f>I95</f>
        <v>г. Челябинск, пр. Ленина, д. 70</v>
      </c>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6"/>
    </row>
    <row r="111" spans="1:38" ht="20.25" customHeight="1">
      <c r="A111" s="27"/>
      <c r="B111" s="15"/>
      <c r="C111" s="110" t="s">
        <v>27</v>
      </c>
      <c r="D111" s="110"/>
      <c r="E111" s="110"/>
      <c r="F111" s="110"/>
      <c r="G111" s="116">
        <f>H96</f>
        <v>745300310699</v>
      </c>
      <c r="H111" s="116"/>
      <c r="I111" s="116"/>
      <c r="J111" s="116"/>
      <c r="K111" s="116"/>
      <c r="L111" s="116"/>
      <c r="M111" s="116"/>
      <c r="N111" s="116"/>
      <c r="O111" s="116"/>
      <c r="P111" s="116"/>
      <c r="Q111" s="116"/>
      <c r="R111" s="116"/>
      <c r="S111" s="108" t="s">
        <v>28</v>
      </c>
      <c r="T111" s="108"/>
      <c r="U111" s="108"/>
      <c r="V111" s="108"/>
      <c r="W111" s="108"/>
      <c r="X111" s="108"/>
      <c r="Y111" s="108"/>
      <c r="Z111" s="108"/>
      <c r="AA111" s="108"/>
      <c r="AB111" s="108"/>
      <c r="AC111" s="108"/>
      <c r="AD111" s="108"/>
      <c r="AE111" s="107" t="str">
        <f>AE96</f>
        <v>084-001-070155</v>
      </c>
      <c r="AF111" s="107"/>
      <c r="AG111" s="107"/>
      <c r="AH111" s="107"/>
      <c r="AI111" s="107"/>
      <c r="AJ111" s="107"/>
      <c r="AK111" s="107"/>
      <c r="AL111" s="16"/>
    </row>
    <row r="112" spans="1:38" ht="22.5" customHeight="1">
      <c r="A112" s="14" t="s">
        <v>37</v>
      </c>
      <c r="B112" s="15"/>
      <c r="C112" s="110" t="s">
        <v>30</v>
      </c>
      <c r="D112" s="110"/>
      <c r="E112" s="110"/>
      <c r="F112" s="117">
        <f>F97</f>
        <v>1000</v>
      </c>
      <c r="G112" s="117"/>
      <c r="H112" s="117"/>
      <c r="I112" s="117"/>
      <c r="J112" s="117"/>
      <c r="K112" s="117"/>
      <c r="L112" s="110" t="s">
        <v>31</v>
      </c>
      <c r="M112" s="110"/>
      <c r="N112" s="110"/>
      <c r="O112" s="106">
        <f>O97</f>
        <v>0</v>
      </c>
      <c r="P112" s="106"/>
      <c r="Q112" s="110" t="s">
        <v>32</v>
      </c>
      <c r="R112" s="110"/>
      <c r="S112" s="110"/>
      <c r="T112" s="110"/>
      <c r="U112" s="110"/>
      <c r="V112" s="110"/>
      <c r="W112" s="106">
        <f>W97</f>
        <v>24</v>
      </c>
      <c r="X112" s="106"/>
      <c r="Y112" s="106"/>
      <c r="Z112" s="106"/>
      <c r="AA112" s="106"/>
      <c r="AB112" s="106"/>
      <c r="AC112" s="106"/>
      <c r="AD112" s="106"/>
      <c r="AE112" s="106"/>
      <c r="AF112" s="106"/>
      <c r="AG112" s="110"/>
      <c r="AH112" s="110"/>
      <c r="AI112" s="110"/>
      <c r="AJ112" s="110"/>
      <c r="AK112" s="110"/>
      <c r="AL112" s="16"/>
    </row>
    <row r="113" spans="1:38" ht="24" customHeight="1">
      <c r="A113" s="14" t="s">
        <v>29</v>
      </c>
      <c r="B113" s="15"/>
      <c r="C113" s="118" t="s">
        <v>33</v>
      </c>
      <c r="D113" s="118"/>
      <c r="E113" s="118"/>
      <c r="F113" s="118"/>
      <c r="G113" s="118"/>
      <c r="H113" s="118"/>
      <c r="I113" s="118"/>
      <c r="J113" s="118"/>
      <c r="K113" s="119"/>
      <c r="L113" s="119"/>
      <c r="M113" s="119"/>
      <c r="N113" s="119"/>
      <c r="O113" s="119"/>
      <c r="P113" s="119"/>
      <c r="Q113" s="119"/>
      <c r="R113" s="119"/>
      <c r="S113" s="119"/>
      <c r="T113" s="119"/>
      <c r="U113" s="119"/>
      <c r="V113" s="110" t="s">
        <v>34</v>
      </c>
      <c r="W113" s="110"/>
      <c r="X113" s="107"/>
      <c r="Y113" s="107"/>
      <c r="Z113" s="107"/>
      <c r="AA113" s="24"/>
      <c r="AB113" s="107"/>
      <c r="AC113" s="107"/>
      <c r="AD113" s="107"/>
      <c r="AE113" s="107"/>
      <c r="AF113" s="107"/>
      <c r="AG113" s="107"/>
      <c r="AH113" s="107"/>
      <c r="AI113" s="28">
        <v>20</v>
      </c>
      <c r="AJ113" s="29"/>
      <c r="AK113" s="24" t="s">
        <v>35</v>
      </c>
      <c r="AL113" s="16"/>
    </row>
    <row r="114" spans="1:38" s="21" customFormat="1" ht="12.75" customHeight="1">
      <c r="A114" s="34"/>
      <c r="B114" s="35"/>
      <c r="C114" s="122" t="s">
        <v>36</v>
      </c>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36"/>
    </row>
  </sheetData>
  <sheetProtection selectLockedCells="1" selectUnlockedCells="1"/>
  <mergeCells count="282">
    <mergeCell ref="C114:AK114"/>
    <mergeCell ref="AG112:AK112"/>
    <mergeCell ref="C113:J113"/>
    <mergeCell ref="K113:U113"/>
    <mergeCell ref="V113:W113"/>
    <mergeCell ref="X113:Z113"/>
    <mergeCell ref="AB113:AH113"/>
    <mergeCell ref="C112:E112"/>
    <mergeCell ref="F112:K112"/>
    <mergeCell ref="L112:N112"/>
    <mergeCell ref="O112:P112"/>
    <mergeCell ref="Q112:V112"/>
    <mergeCell ref="W112:AF112"/>
    <mergeCell ref="C110:H110"/>
    <mergeCell ref="I110:AK110"/>
    <mergeCell ref="C111:F111"/>
    <mergeCell ref="G111:R111"/>
    <mergeCell ref="S111:AD111"/>
    <mergeCell ref="AE111:AK111"/>
    <mergeCell ref="C107:S107"/>
    <mergeCell ref="U107:AK107"/>
    <mergeCell ref="C108:S108"/>
    <mergeCell ref="T108:AK108"/>
    <mergeCell ref="C109:I109"/>
    <mergeCell ref="J109:AK109"/>
    <mergeCell ref="C104:X104"/>
    <mergeCell ref="Z104:AK104"/>
    <mergeCell ref="C105:X105"/>
    <mergeCell ref="Z105:AK105"/>
    <mergeCell ref="C106:D106"/>
    <mergeCell ref="E106:O106"/>
    <mergeCell ref="P106:Q106"/>
    <mergeCell ref="R106:AK106"/>
    <mergeCell ref="C102:L102"/>
    <mergeCell ref="N102:AB102"/>
    <mergeCell ref="AD102:AK102"/>
    <mergeCell ref="C103:L103"/>
    <mergeCell ref="N103:AB103"/>
    <mergeCell ref="AD103:AK103"/>
    <mergeCell ref="AA101:AK101"/>
    <mergeCell ref="C98:J98"/>
    <mergeCell ref="K98:U98"/>
    <mergeCell ref="V98:W98"/>
    <mergeCell ref="X98:Z98"/>
    <mergeCell ref="AB98:AH98"/>
    <mergeCell ref="C99:AK99"/>
    <mergeCell ref="C100:Z100"/>
    <mergeCell ref="AA100:AD100"/>
    <mergeCell ref="AE100:AK100"/>
    <mergeCell ref="F97:K97"/>
    <mergeCell ref="L97:N97"/>
    <mergeCell ref="O97:P97"/>
    <mergeCell ref="C101:Z101"/>
    <mergeCell ref="Q97:V97"/>
    <mergeCell ref="W97:AE97"/>
    <mergeCell ref="C95:H95"/>
    <mergeCell ref="I95:AK95"/>
    <mergeCell ref="C96:G96"/>
    <mergeCell ref="H96:R96"/>
    <mergeCell ref="S96:AD96"/>
    <mergeCell ref="AE96:AK96"/>
    <mergeCell ref="AF97:AK97"/>
    <mergeCell ref="C97:E97"/>
    <mergeCell ref="C92:S92"/>
    <mergeCell ref="U92:AK92"/>
    <mergeCell ref="C93:S93"/>
    <mergeCell ref="T93:AK93"/>
    <mergeCell ref="AD87:AK87"/>
    <mergeCell ref="C94:I94"/>
    <mergeCell ref="J94:AK94"/>
    <mergeCell ref="C89:X89"/>
    <mergeCell ref="Z89:AK89"/>
    <mergeCell ref="C90:X90"/>
    <mergeCell ref="Z90:AK90"/>
    <mergeCell ref="D91:O91"/>
    <mergeCell ref="P91:Q91"/>
    <mergeCell ref="R91:AK91"/>
    <mergeCell ref="AD88:AK88"/>
    <mergeCell ref="C80:AK80"/>
    <mergeCell ref="C83:AK83"/>
    <mergeCell ref="C84:AG84"/>
    <mergeCell ref="AH84:AK84"/>
    <mergeCell ref="C85:Z85"/>
    <mergeCell ref="AA85:AD85"/>
    <mergeCell ref="AE85:AK85"/>
    <mergeCell ref="C86:Z86"/>
    <mergeCell ref="AA86:AK86"/>
    <mergeCell ref="V79:W79"/>
    <mergeCell ref="X79:Z79"/>
    <mergeCell ref="C88:L88"/>
    <mergeCell ref="N88:AB88"/>
    <mergeCell ref="C87:L87"/>
    <mergeCell ref="N87:AB87"/>
    <mergeCell ref="AB79:AH79"/>
    <mergeCell ref="C78:E78"/>
    <mergeCell ref="F78:K78"/>
    <mergeCell ref="L78:N78"/>
    <mergeCell ref="O78:P78"/>
    <mergeCell ref="Q78:V78"/>
    <mergeCell ref="W78:AF78"/>
    <mergeCell ref="AG78:AK78"/>
    <mergeCell ref="C79:J79"/>
    <mergeCell ref="K79:U79"/>
    <mergeCell ref="C76:H76"/>
    <mergeCell ref="I76:AK76"/>
    <mergeCell ref="C77:F77"/>
    <mergeCell ref="G77:R77"/>
    <mergeCell ref="S77:AD77"/>
    <mergeCell ref="AE77:AK77"/>
    <mergeCell ref="C73:S73"/>
    <mergeCell ref="U73:AK73"/>
    <mergeCell ref="C74:S74"/>
    <mergeCell ref="T74:AK74"/>
    <mergeCell ref="C75:I75"/>
    <mergeCell ref="J75:AK75"/>
    <mergeCell ref="C70:X70"/>
    <mergeCell ref="Z70:AK70"/>
    <mergeCell ref="C71:X71"/>
    <mergeCell ref="Z71:AK71"/>
    <mergeCell ref="C72:D72"/>
    <mergeCell ref="E72:O72"/>
    <mergeCell ref="P72:Q72"/>
    <mergeCell ref="R72:AK72"/>
    <mergeCell ref="C68:L68"/>
    <mergeCell ref="N68:AB68"/>
    <mergeCell ref="AD68:AK68"/>
    <mergeCell ref="C69:L69"/>
    <mergeCell ref="N69:AB69"/>
    <mergeCell ref="AD69:AK69"/>
    <mergeCell ref="AA67:AK67"/>
    <mergeCell ref="C64:J64"/>
    <mergeCell ref="K64:U64"/>
    <mergeCell ref="V64:W64"/>
    <mergeCell ref="X64:Z64"/>
    <mergeCell ref="AB64:AH64"/>
    <mergeCell ref="C65:AK65"/>
    <mergeCell ref="C66:Z66"/>
    <mergeCell ref="AA66:AD66"/>
    <mergeCell ref="AE66:AK66"/>
    <mergeCell ref="F63:K63"/>
    <mergeCell ref="L63:N63"/>
    <mergeCell ref="O63:P63"/>
    <mergeCell ref="C67:Z67"/>
    <mergeCell ref="Q63:V63"/>
    <mergeCell ref="W63:AE63"/>
    <mergeCell ref="C61:H61"/>
    <mergeCell ref="I61:AK61"/>
    <mergeCell ref="C62:G62"/>
    <mergeCell ref="H62:R62"/>
    <mergeCell ref="S62:AD62"/>
    <mergeCell ref="AE62:AK62"/>
    <mergeCell ref="AF63:AK63"/>
    <mergeCell ref="C63:E63"/>
    <mergeCell ref="C58:S58"/>
    <mergeCell ref="U58:AK58"/>
    <mergeCell ref="C59:S59"/>
    <mergeCell ref="T59:AK59"/>
    <mergeCell ref="AD53:AK53"/>
    <mergeCell ref="C60:I60"/>
    <mergeCell ref="J60:AK60"/>
    <mergeCell ref="C55:X55"/>
    <mergeCell ref="Z55:AK55"/>
    <mergeCell ref="C56:X56"/>
    <mergeCell ref="Z56:AK56"/>
    <mergeCell ref="D57:O57"/>
    <mergeCell ref="P57:Q57"/>
    <mergeCell ref="R57:AK57"/>
    <mergeCell ref="AD54:AK54"/>
    <mergeCell ref="C45:AK45"/>
    <mergeCell ref="C49:AK49"/>
    <mergeCell ref="C50:AG50"/>
    <mergeCell ref="AH50:AK50"/>
    <mergeCell ref="C51:Z51"/>
    <mergeCell ref="AA51:AD51"/>
    <mergeCell ref="AE51:AK51"/>
    <mergeCell ref="C52:Z52"/>
    <mergeCell ref="AA52:AK52"/>
    <mergeCell ref="V44:W44"/>
    <mergeCell ref="X44:Z44"/>
    <mergeCell ref="C54:L54"/>
    <mergeCell ref="N54:AB54"/>
    <mergeCell ref="C53:L53"/>
    <mergeCell ref="N53:AB53"/>
    <mergeCell ref="AB44:AH44"/>
    <mergeCell ref="C43:E43"/>
    <mergeCell ref="F43:K43"/>
    <mergeCell ref="L43:N43"/>
    <mergeCell ref="O43:P43"/>
    <mergeCell ref="Q43:V43"/>
    <mergeCell ref="W43:AF43"/>
    <mergeCell ref="AG43:AK43"/>
    <mergeCell ref="C44:J44"/>
    <mergeCell ref="K44:U44"/>
    <mergeCell ref="C42:F42"/>
    <mergeCell ref="G42:R42"/>
    <mergeCell ref="S42:AD42"/>
    <mergeCell ref="AE42:AK42"/>
    <mergeCell ref="C39:S39"/>
    <mergeCell ref="T39:AK39"/>
    <mergeCell ref="C41:H41"/>
    <mergeCell ref="I41:AK41"/>
    <mergeCell ref="E37:O37"/>
    <mergeCell ref="P37:Q37"/>
    <mergeCell ref="R37:AK37"/>
    <mergeCell ref="C38:S38"/>
    <mergeCell ref="U38:AK38"/>
    <mergeCell ref="C34:L34"/>
    <mergeCell ref="N34:AB34"/>
    <mergeCell ref="AD34:AK34"/>
    <mergeCell ref="C40:I40"/>
    <mergeCell ref="J40:AK40"/>
    <mergeCell ref="C35:X35"/>
    <mergeCell ref="Z35:AK35"/>
    <mergeCell ref="C36:X36"/>
    <mergeCell ref="Z36:AK36"/>
    <mergeCell ref="C37:D37"/>
    <mergeCell ref="AE31:AK31"/>
    <mergeCell ref="C33:L33"/>
    <mergeCell ref="N33:AB33"/>
    <mergeCell ref="AD33:AK33"/>
    <mergeCell ref="C32:Z32"/>
    <mergeCell ref="AA32:AK32"/>
    <mergeCell ref="C29:J29"/>
    <mergeCell ref="K29:U29"/>
    <mergeCell ref="V29:W29"/>
    <mergeCell ref="X29:Z29"/>
    <mergeCell ref="AB29:AH29"/>
    <mergeCell ref="C30:AK30"/>
    <mergeCell ref="C31:Z31"/>
    <mergeCell ref="AA31:AD31"/>
    <mergeCell ref="AF28:AK28"/>
    <mergeCell ref="C28:E28"/>
    <mergeCell ref="F28:K28"/>
    <mergeCell ref="L28:N28"/>
    <mergeCell ref="O28:P28"/>
    <mergeCell ref="C24:S24"/>
    <mergeCell ref="T24:AK24"/>
    <mergeCell ref="Q28:V28"/>
    <mergeCell ref="W28:AE28"/>
    <mergeCell ref="C26:H26"/>
    <mergeCell ref="I26:AK26"/>
    <mergeCell ref="C27:G27"/>
    <mergeCell ref="H27:R27"/>
    <mergeCell ref="S27:AD27"/>
    <mergeCell ref="AE27:AK27"/>
    <mergeCell ref="P22:Q22"/>
    <mergeCell ref="R22:AK22"/>
    <mergeCell ref="C23:S23"/>
    <mergeCell ref="U23:AK23"/>
    <mergeCell ref="C19:L19"/>
    <mergeCell ref="N19:AB19"/>
    <mergeCell ref="AD19:AK19"/>
    <mergeCell ref="C25:I25"/>
    <mergeCell ref="J25:AK25"/>
    <mergeCell ref="C20:X20"/>
    <mergeCell ref="Z20:AK20"/>
    <mergeCell ref="C21:X21"/>
    <mergeCell ref="Z21:AK21"/>
    <mergeCell ref="D22:O22"/>
    <mergeCell ref="C16:Z16"/>
    <mergeCell ref="AA16:AD16"/>
    <mergeCell ref="AE16:AK16"/>
    <mergeCell ref="C18:L18"/>
    <mergeCell ref="N18:AB18"/>
    <mergeCell ref="AD18:AK18"/>
    <mergeCell ref="C17:Z17"/>
    <mergeCell ref="AA17:AK17"/>
    <mergeCell ref="B6:Y6"/>
    <mergeCell ref="AA6:AJ6"/>
    <mergeCell ref="B7:Y7"/>
    <mergeCell ref="AA7:AJ7"/>
    <mergeCell ref="A9:Y9"/>
    <mergeCell ref="C14:AK14"/>
    <mergeCell ref="C15:AG15"/>
    <mergeCell ref="AH15:AK15"/>
    <mergeCell ref="B5:Y5"/>
    <mergeCell ref="AA5:AJ5"/>
    <mergeCell ref="AA2:AJ2"/>
    <mergeCell ref="B3:Y3"/>
    <mergeCell ref="AA3:AJ3"/>
    <mergeCell ref="B4:Y4"/>
    <mergeCell ref="AA4:AJ4"/>
  </mergeCells>
  <printOptions/>
  <pageMargins left="0.39375" right="0.39375" top="0.7875" bottom="0.7875" header="0.5118055555555555" footer="0.5118055555555555"/>
  <pageSetup horizontalDpi="300" verticalDpi="300" orientation="portrait" paperSize="9" scale="85"/>
  <rowBreaks count="2" manualBreakCount="2">
    <brk id="48" max="255" man="1"/>
    <brk id="82" max="255" man="1"/>
  </rowBreaks>
  <drawing r:id="rId1"/>
</worksheet>
</file>

<file path=xl/worksheets/sheet2.xml><?xml version="1.0" encoding="utf-8"?>
<worksheet xmlns="http://schemas.openxmlformats.org/spreadsheetml/2006/main" xmlns:r="http://schemas.openxmlformats.org/officeDocument/2006/relationships">
  <dimension ref="A2:IV42"/>
  <sheetViews>
    <sheetView tabSelected="1" zoomScale="130" zoomScaleNormal="130" zoomScaleSheetLayoutView="130" zoomScalePageLayoutView="0" workbookViewId="0" topLeftCell="A1">
      <selection activeCell="B3" sqref="B3:C3"/>
    </sheetView>
  </sheetViews>
  <sheetFormatPr defaultColWidth="11.57421875" defaultRowHeight="12.75"/>
  <cols>
    <col min="1" max="1" width="31.421875" style="37" customWidth="1"/>
    <col min="2" max="2" width="12.140625" style="37" customWidth="1"/>
    <col min="3" max="3" width="8.7109375" style="37" customWidth="1"/>
    <col min="4" max="4" width="9.7109375" style="37" customWidth="1"/>
    <col min="5" max="5" width="12.57421875" style="37" customWidth="1"/>
    <col min="6" max="6" width="13.140625" style="37" customWidth="1"/>
    <col min="7" max="7" width="10.8515625" style="37" customWidth="1"/>
    <col min="8" max="30" width="11.57421875" style="37" hidden="1" customWidth="1"/>
    <col min="31" max="31" width="11.57421875" style="37" customWidth="1"/>
    <col min="32" max="16384" width="11.57421875" style="37" customWidth="1"/>
  </cols>
  <sheetData>
    <row r="2" spans="1:256" ht="25.5" customHeight="1">
      <c r="A2" s="125" t="s">
        <v>39</v>
      </c>
      <c r="B2" s="125"/>
      <c r="C2" s="125"/>
      <c r="D2" s="125"/>
      <c r="E2" s="125"/>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35" ht="18.75">
      <c r="A3" s="38" t="s">
        <v>79</v>
      </c>
      <c r="B3" s="126">
        <v>2016</v>
      </c>
      <c r="C3" s="126"/>
      <c r="D3" s="39" t="s">
        <v>40</v>
      </c>
      <c r="E3" s="39"/>
      <c r="F3" s="39"/>
      <c r="G3" s="39"/>
      <c r="H3" s="39"/>
      <c r="I3" s="39"/>
      <c r="J3" s="40"/>
      <c r="K3" s="41"/>
      <c r="L3" s="41"/>
      <c r="M3" s="41"/>
      <c r="N3" s="41"/>
      <c r="O3" s="41"/>
      <c r="P3" s="41"/>
      <c r="Q3" s="41"/>
      <c r="R3" s="41"/>
      <c r="S3" s="41"/>
      <c r="T3" s="41"/>
      <c r="U3" s="41"/>
      <c r="V3" s="41"/>
      <c r="W3" s="41"/>
      <c r="X3" s="41"/>
      <c r="Y3" s="41"/>
      <c r="Z3" s="41"/>
      <c r="AA3" s="41"/>
      <c r="AB3" s="41"/>
      <c r="AC3" s="41" t="s">
        <v>41</v>
      </c>
      <c r="AD3" s="41" t="s">
        <v>42</v>
      </c>
      <c r="AE3" s="41"/>
      <c r="AF3" s="41"/>
      <c r="AG3" s="41"/>
      <c r="AH3" s="41"/>
      <c r="AI3" s="41"/>
    </row>
    <row r="4" spans="1:35" ht="13.5" customHeight="1">
      <c r="A4" s="38"/>
      <c r="B4" s="42"/>
      <c r="C4" s="41"/>
      <c r="D4" s="41"/>
      <c r="E4" s="41"/>
      <c r="F4" s="41"/>
      <c r="G4" s="41"/>
      <c r="H4" s="41"/>
      <c r="I4" s="41"/>
      <c r="J4" s="43"/>
      <c r="K4" s="41"/>
      <c r="L4" s="41"/>
      <c r="M4" s="41"/>
      <c r="N4" s="41"/>
      <c r="O4" s="41"/>
      <c r="P4" s="41"/>
      <c r="Q4" s="41"/>
      <c r="R4" s="41"/>
      <c r="S4" s="41"/>
      <c r="T4" s="41"/>
      <c r="U4" s="41"/>
      <c r="V4" s="41"/>
      <c r="W4" s="41"/>
      <c r="X4" s="41"/>
      <c r="Y4" s="41"/>
      <c r="Z4" s="41"/>
      <c r="AA4" s="41"/>
      <c r="AB4" s="44" t="s">
        <v>43</v>
      </c>
      <c r="AC4" s="45">
        <f>IF(C$8=AC25,(AD25-B$8+1)/AD25,0)</f>
        <v>1</v>
      </c>
      <c r="AD4" s="46">
        <f>IF(C$9=AC25,B$9/AD25,0)</f>
        <v>0</v>
      </c>
      <c r="AE4" s="41"/>
      <c r="AF4" s="41"/>
      <c r="AG4" s="41"/>
      <c r="AH4" s="41"/>
      <c r="AI4" s="41"/>
    </row>
    <row r="5" spans="1:35" s="51" customFormat="1" ht="15.75">
      <c r="A5" s="47"/>
      <c r="B5" s="48"/>
      <c r="C5" s="48"/>
      <c r="D5" s="46"/>
      <c r="E5" s="46"/>
      <c r="F5" s="46"/>
      <c r="G5" s="46"/>
      <c r="H5" s="46"/>
      <c r="I5" s="46"/>
      <c r="J5" s="49"/>
      <c r="K5" s="46"/>
      <c r="L5" s="46"/>
      <c r="M5" s="46"/>
      <c r="N5" s="46"/>
      <c r="O5" s="46"/>
      <c r="P5" s="46"/>
      <c r="Q5" s="46"/>
      <c r="R5" s="46"/>
      <c r="S5" s="46"/>
      <c r="T5" s="46"/>
      <c r="U5" s="46"/>
      <c r="V5" s="46"/>
      <c r="W5" s="46"/>
      <c r="X5" s="46"/>
      <c r="Y5" s="46"/>
      <c r="Z5" s="46"/>
      <c r="AA5" s="46"/>
      <c r="AB5" s="50" t="s">
        <v>44</v>
      </c>
      <c r="AC5" s="45">
        <f>IF(C$8=AC26,(AD26-B$8+1)/AD26,0)</f>
        <v>0</v>
      </c>
      <c r="AD5" s="46">
        <f>IF(C$9=AC26,B$9/AD26,0)</f>
        <v>0</v>
      </c>
      <c r="AE5" s="46"/>
      <c r="AF5" s="46"/>
      <c r="AG5" s="46"/>
      <c r="AH5" s="46"/>
      <c r="AI5" s="46"/>
    </row>
    <row r="6" spans="1:35" ht="13.5" customHeight="1">
      <c r="A6" s="127" t="s">
        <v>45</v>
      </c>
      <c r="B6" s="127"/>
      <c r="C6" s="127"/>
      <c r="D6" s="127"/>
      <c r="E6" s="41"/>
      <c r="F6" s="41"/>
      <c r="G6" s="41"/>
      <c r="H6" s="41"/>
      <c r="I6" s="41"/>
      <c r="J6" s="43"/>
      <c r="K6" s="41"/>
      <c r="L6" s="41"/>
      <c r="M6" s="41"/>
      <c r="N6" s="41"/>
      <c r="O6" s="41"/>
      <c r="P6" s="41"/>
      <c r="Q6" s="41"/>
      <c r="R6" s="41"/>
      <c r="S6" s="41"/>
      <c r="T6" s="41"/>
      <c r="U6" s="41"/>
      <c r="V6" s="41"/>
      <c r="W6" s="41"/>
      <c r="X6" s="41"/>
      <c r="Y6" s="41"/>
      <c r="Z6" s="41"/>
      <c r="AA6" s="41"/>
      <c r="AB6" s="44"/>
      <c r="AC6" s="45"/>
      <c r="AD6" s="46"/>
      <c r="AE6" s="41"/>
      <c r="AF6" s="41"/>
      <c r="AG6" s="41"/>
      <c r="AH6" s="41"/>
      <c r="AI6" s="41"/>
    </row>
    <row r="7" spans="1:35" ht="13.5">
      <c r="A7" s="41"/>
      <c r="B7" s="52" t="s">
        <v>46</v>
      </c>
      <c r="C7" s="52" t="s">
        <v>47</v>
      </c>
      <c r="D7" s="52" t="s">
        <v>40</v>
      </c>
      <c r="E7" s="41"/>
      <c r="F7" s="41"/>
      <c r="G7" s="41"/>
      <c r="H7" s="41"/>
      <c r="I7" s="41"/>
      <c r="J7" s="43"/>
      <c r="K7" s="41"/>
      <c r="L7" s="41"/>
      <c r="M7" s="41"/>
      <c r="N7" s="41"/>
      <c r="O7" s="41"/>
      <c r="P7" s="41"/>
      <c r="Q7" s="41"/>
      <c r="R7" s="41"/>
      <c r="S7" s="41"/>
      <c r="T7" s="41"/>
      <c r="U7" s="41"/>
      <c r="V7" s="41"/>
      <c r="W7" s="41"/>
      <c r="X7" s="41"/>
      <c r="Y7" s="41"/>
      <c r="Z7" s="41"/>
      <c r="AA7" s="41"/>
      <c r="AB7" s="44"/>
      <c r="AC7" s="45"/>
      <c r="AD7" s="46"/>
      <c r="AE7" s="41"/>
      <c r="AF7" s="41"/>
      <c r="AG7" s="41"/>
      <c r="AH7" s="41"/>
      <c r="AI7" s="41"/>
    </row>
    <row r="8" spans="1:35" ht="12.75">
      <c r="A8" s="41" t="s">
        <v>48</v>
      </c>
      <c r="B8" s="53">
        <v>1</v>
      </c>
      <c r="C8" s="53">
        <v>1</v>
      </c>
      <c r="D8" s="54">
        <f>B3</f>
        <v>2016</v>
      </c>
      <c r="E8" s="41"/>
      <c r="F8" s="41"/>
      <c r="G8" s="41"/>
      <c r="H8" s="41"/>
      <c r="I8" s="41"/>
      <c r="J8" s="43"/>
      <c r="K8" s="41"/>
      <c r="L8" s="41"/>
      <c r="M8" s="41"/>
      <c r="N8" s="41"/>
      <c r="O8" s="41"/>
      <c r="P8" s="41"/>
      <c r="Q8" s="41"/>
      <c r="R8" s="41"/>
      <c r="S8" s="41"/>
      <c r="T8" s="41"/>
      <c r="U8" s="41"/>
      <c r="V8" s="41"/>
      <c r="W8" s="41"/>
      <c r="X8" s="41"/>
      <c r="Y8" s="41"/>
      <c r="Z8" s="41"/>
      <c r="AA8" s="41"/>
      <c r="AB8" s="44"/>
      <c r="AC8" s="45"/>
      <c r="AD8" s="46"/>
      <c r="AE8" s="41"/>
      <c r="AF8" s="41"/>
      <c r="AG8" s="41"/>
      <c r="AH8" s="41"/>
      <c r="AI8" s="41"/>
    </row>
    <row r="9" spans="1:35" ht="12.75">
      <c r="A9" s="41" t="s">
        <v>49</v>
      </c>
      <c r="B9" s="53">
        <v>31</v>
      </c>
      <c r="C9" s="53">
        <v>12</v>
      </c>
      <c r="D9" s="54">
        <f>B3</f>
        <v>2016</v>
      </c>
      <c r="E9" s="41"/>
      <c r="F9" s="41"/>
      <c r="G9" s="41"/>
      <c r="H9" s="41"/>
      <c r="I9" s="41"/>
      <c r="J9" s="41"/>
      <c r="K9" s="41"/>
      <c r="L9" s="41"/>
      <c r="M9" s="41"/>
      <c r="N9" s="41"/>
      <c r="O9" s="41"/>
      <c r="P9" s="41"/>
      <c r="Q9" s="41"/>
      <c r="R9" s="41"/>
      <c r="S9" s="41"/>
      <c r="T9" s="41"/>
      <c r="U9" s="41"/>
      <c r="V9" s="41" t="s">
        <v>50</v>
      </c>
      <c r="W9" s="41"/>
      <c r="X9" s="41"/>
      <c r="Y9" s="41"/>
      <c r="Z9" s="41"/>
      <c r="AA9" s="41"/>
      <c r="AB9" s="44" t="s">
        <v>51</v>
      </c>
      <c r="AC9" s="45">
        <f>IF(C$8=AC27,(AD27-B$8+1)/AD27,0)</f>
        <v>0</v>
      </c>
      <c r="AD9" s="46">
        <f>IF(C$9=AC27,B$9/AD27,0)</f>
        <v>0</v>
      </c>
      <c r="AE9" s="41"/>
      <c r="AF9" s="41"/>
      <c r="AG9" s="41"/>
      <c r="AH9" s="41"/>
      <c r="AI9" s="41"/>
    </row>
    <row r="10" spans="1:35" s="51" customFormat="1" ht="12.75">
      <c r="A10" s="46"/>
      <c r="B10" s="55"/>
      <c r="C10" s="55"/>
      <c r="D10" s="56"/>
      <c r="E10" s="46"/>
      <c r="F10" s="46"/>
      <c r="G10" s="46"/>
      <c r="H10" s="46"/>
      <c r="I10" s="46"/>
      <c r="J10" s="46"/>
      <c r="K10" s="46"/>
      <c r="L10" s="46"/>
      <c r="M10" s="46"/>
      <c r="N10" s="46"/>
      <c r="O10" s="46"/>
      <c r="P10" s="46"/>
      <c r="Q10" s="46"/>
      <c r="R10" s="46"/>
      <c r="S10" s="46"/>
      <c r="T10" s="46"/>
      <c r="U10" s="46"/>
      <c r="V10" s="46"/>
      <c r="W10" s="46"/>
      <c r="X10" s="46"/>
      <c r="Y10" s="46"/>
      <c r="Z10" s="46"/>
      <c r="AA10" s="46"/>
      <c r="AB10" s="50"/>
      <c r="AC10" s="45"/>
      <c r="AD10" s="46"/>
      <c r="AE10" s="46"/>
      <c r="AF10" s="46"/>
      <c r="AG10" s="46"/>
      <c r="AH10" s="46"/>
      <c r="AI10" s="46"/>
    </row>
    <row r="11" spans="1:35" s="51" customFormat="1" ht="12.75">
      <c r="A11" s="128" t="s">
        <v>52</v>
      </c>
      <c r="B11" s="128"/>
      <c r="C11" s="128"/>
      <c r="D11" s="128"/>
      <c r="E11" s="46"/>
      <c r="F11" s="46"/>
      <c r="G11" s="46"/>
      <c r="H11" s="46"/>
      <c r="I11" s="46"/>
      <c r="J11" s="46"/>
      <c r="K11" s="46"/>
      <c r="L11" s="46"/>
      <c r="M11" s="46"/>
      <c r="N11" s="46"/>
      <c r="O11" s="46"/>
      <c r="P11" s="46"/>
      <c r="Q11" s="46"/>
      <c r="R11" s="46"/>
      <c r="S11" s="46"/>
      <c r="T11" s="46"/>
      <c r="U11" s="46"/>
      <c r="V11" s="46"/>
      <c r="W11" s="46"/>
      <c r="X11" s="46"/>
      <c r="Y11" s="46"/>
      <c r="Z11" s="46"/>
      <c r="AA11" s="46"/>
      <c r="AB11" s="50"/>
      <c r="AC11" s="45"/>
      <c r="AD11" s="46"/>
      <c r="AE11" s="46"/>
      <c r="AF11" s="46"/>
      <c r="AG11" s="46"/>
      <c r="AH11" s="46"/>
      <c r="AI11" s="46"/>
    </row>
    <row r="12" spans="1:35" ht="38.25" customHeight="1">
      <c r="A12" s="57" t="s">
        <v>53</v>
      </c>
      <c r="B12" s="93" t="s">
        <v>54</v>
      </c>
      <c r="C12" s="93"/>
      <c r="D12" s="93"/>
      <c r="E12" s="58" t="s">
        <v>55</v>
      </c>
      <c r="F12" s="59"/>
      <c r="G12" s="60"/>
      <c r="H12" s="61" t="s">
        <v>31</v>
      </c>
      <c r="I12" s="62" t="s">
        <v>56</v>
      </c>
      <c r="J12" s="124" t="s">
        <v>55</v>
      </c>
      <c r="K12" s="124"/>
      <c r="L12" s="124"/>
      <c r="M12" s="124"/>
      <c r="N12" s="124"/>
      <c r="O12" s="41"/>
      <c r="P12" s="63">
        <v>2010</v>
      </c>
      <c r="Q12" s="64">
        <v>2011</v>
      </c>
      <c r="R12" s="64">
        <v>2013</v>
      </c>
      <c r="S12" s="64">
        <v>2014</v>
      </c>
      <c r="T12" s="64">
        <v>2016</v>
      </c>
      <c r="U12" s="64">
        <v>2012</v>
      </c>
      <c r="V12" s="65" t="s">
        <v>57</v>
      </c>
      <c r="W12" s="65" t="s">
        <v>58</v>
      </c>
      <c r="X12" s="65" t="s">
        <v>59</v>
      </c>
      <c r="Y12" s="65" t="s">
        <v>58</v>
      </c>
      <c r="Z12" s="65" t="s">
        <v>60</v>
      </c>
      <c r="AA12" s="41"/>
      <c r="AB12" s="44" t="s">
        <v>61</v>
      </c>
      <c r="AC12" s="45">
        <f aca="true" t="shared" si="0" ref="AC12:AC17">IF(C$8=AC28,(AD28-B$8+1)/AD28,0)</f>
        <v>0</v>
      </c>
      <c r="AD12" s="46">
        <f aca="true" t="shared" si="1" ref="AD12:AD17">IF(C$9=AC28,B$9/AD28,0)</f>
        <v>0</v>
      </c>
      <c r="AE12" s="41"/>
      <c r="AF12" s="41"/>
      <c r="AG12" s="41"/>
      <c r="AH12" s="41"/>
      <c r="AI12" s="41"/>
    </row>
    <row r="13" spans="1:35" ht="21.75" customHeight="1">
      <c r="A13" s="66" t="s">
        <v>62</v>
      </c>
      <c r="B13" s="130" t="s">
        <v>76</v>
      </c>
      <c r="C13" s="130"/>
      <c r="D13" s="130"/>
      <c r="E13" s="67">
        <f>IF($B$3&gt;2016,"нет данных",J13+K13+N13+M13+L13)</f>
        <v>19356.48</v>
      </c>
      <c r="F13" s="68"/>
      <c r="G13" s="69"/>
      <c r="H13" s="70">
        <f>IF(ROUND(E13,0)&gt;E13,ROUND(E13,0)-1,ROUND(E13,0))</f>
        <v>19356</v>
      </c>
      <c r="I13" s="71">
        <f>IF(ROUND(E13,0)&gt;E13,(E13-(ROUND(E13,0)-1))*100,(E13-ROUND(E13,0))*100)</f>
        <v>47.999999999956344</v>
      </c>
      <c r="J13" s="72">
        <f>IF($B$3=2010,P13,0)</f>
        <v>0</v>
      </c>
      <c r="K13" s="73">
        <f>IF($B$3=2011,Q13,0)</f>
        <v>0</v>
      </c>
      <c r="L13" s="73">
        <f>IF($B$3=2016,T13,0)</f>
        <v>19356.48</v>
      </c>
      <c r="M13" s="73">
        <f>IF($B$3=2014,S13,0)</f>
        <v>0</v>
      </c>
      <c r="N13" s="73">
        <f>IF($B$3=2013,R13,0)</f>
        <v>0</v>
      </c>
      <c r="O13" s="41"/>
      <c r="P13" s="74" t="e">
        <f>IF(#REF!&lt;1967,0.2*4330*AA13,0.14*4330*AA13)</f>
        <v>#REF!</v>
      </c>
      <c r="Q13" s="74" t="e">
        <f>IF(#REF!&lt;1967,0.26*4330*AA13,0.2*4330*AA13)</f>
        <v>#REF!</v>
      </c>
      <c r="R13" s="74" t="e">
        <f>IF(#REF!&lt;1967,0.26*5205*AA13*2,0.2*5205*AA13*2)</f>
        <v>#REF!</v>
      </c>
      <c r="S13" s="74">
        <f>0.26*5554*AA13</f>
        <v>17328.48</v>
      </c>
      <c r="T13" s="74">
        <f>0.26*6204*AA13</f>
        <v>19356.48</v>
      </c>
      <c r="U13" s="74" t="e">
        <f>IF(#REF!&lt;1967,0.26*4611*AA13,0.2*4611*AA13)</f>
        <v>#REF!</v>
      </c>
      <c r="V13" s="74">
        <f>IF(D$8=B$3,12-C$8,0)</f>
        <v>11</v>
      </c>
      <c r="W13" s="74">
        <f>AC$24</f>
        <v>1</v>
      </c>
      <c r="X13" s="74">
        <f>IF(D$9=B$3,12-C$9+1,0)</f>
        <v>1</v>
      </c>
      <c r="Y13" s="75">
        <f>AD$24</f>
        <v>1</v>
      </c>
      <c r="Z13" s="41">
        <f>IF(D$8&gt;B$3,0,V13-X13)</f>
        <v>10</v>
      </c>
      <c r="AA13" s="76">
        <f>IF(D$8&lt;=B$3,Z13+W13+Y13,0)</f>
        <v>12</v>
      </c>
      <c r="AB13" s="44" t="s">
        <v>63</v>
      </c>
      <c r="AC13" s="45">
        <f t="shared" si="0"/>
        <v>0</v>
      </c>
      <c r="AD13" s="46">
        <f t="shared" si="1"/>
        <v>0</v>
      </c>
      <c r="AE13" s="41"/>
      <c r="AF13" s="41"/>
      <c r="AG13" s="41"/>
      <c r="AH13" s="41"/>
      <c r="AI13" s="41"/>
    </row>
    <row r="14" spans="1:35" ht="21.75" customHeight="1">
      <c r="A14" s="66" t="s">
        <v>64</v>
      </c>
      <c r="B14" s="130" t="s">
        <v>77</v>
      </c>
      <c r="C14" s="130"/>
      <c r="D14" s="130"/>
      <c r="E14" s="67">
        <f>IF($B$3&gt;2016,"нет данных",J14+K14+N14+M14+L14)</f>
        <v>3796.848</v>
      </c>
      <c r="F14" s="68"/>
      <c r="G14" s="69"/>
      <c r="H14" s="70">
        <f>IF(ROUND(E14,0)&gt;E14,ROUND(E14,0)-1,ROUND(E14,0))</f>
        <v>3796</v>
      </c>
      <c r="I14" s="71">
        <f>IF(ROUND(E14,0)&gt;E14,(E14-(ROUND(E14,0)-1))*100,(E14-ROUND(E14,0))*100)</f>
        <v>84.79999999999563</v>
      </c>
      <c r="J14" s="72">
        <f>IF($B$3=2010,P14,0)</f>
        <v>0</v>
      </c>
      <c r="K14" s="73">
        <f>IF($B$3=2011,Q14,0)</f>
        <v>0</v>
      </c>
      <c r="L14" s="73">
        <f>IF($B$3=2016,T14,0)</f>
        <v>3796.848</v>
      </c>
      <c r="M14" s="73">
        <f>IF($B$3=2014,S14,0)</f>
        <v>0</v>
      </c>
      <c r="N14" s="73">
        <f>IF($B$3=2013,R14,0)</f>
        <v>0</v>
      </c>
      <c r="O14" s="41"/>
      <c r="P14" s="74">
        <f>0.011*4330*AA14</f>
        <v>571.56</v>
      </c>
      <c r="Q14" s="74">
        <f>0.031*4330*AA14</f>
        <v>1610.7599999999998</v>
      </c>
      <c r="R14" s="74">
        <f>0.051*5205*AA14</f>
        <v>3185.46</v>
      </c>
      <c r="S14" s="74">
        <f>0.051*5554*AA14</f>
        <v>3399.048</v>
      </c>
      <c r="T14" s="74">
        <f>0.051*6204*AA14</f>
        <v>3796.848</v>
      </c>
      <c r="U14" s="74">
        <f>0.051*4611*AA14</f>
        <v>2821.9320000000002</v>
      </c>
      <c r="V14" s="74">
        <f>IF(D$8=B$3,12-C$8,0)</f>
        <v>11</v>
      </c>
      <c r="W14" s="74">
        <f>AC$24</f>
        <v>1</v>
      </c>
      <c r="X14" s="74">
        <f>IF(D$9=B$3,12-C$9+1,0)</f>
        <v>1</v>
      </c>
      <c r="Y14" s="75">
        <f>AD$24</f>
        <v>1</v>
      </c>
      <c r="Z14" s="41">
        <f>IF(D$8&gt;B$3,0,V14-X14)</f>
        <v>10</v>
      </c>
      <c r="AA14" s="76">
        <f>IF(D$8&lt;=B$3,Z14+W14+Y14,0)</f>
        <v>12</v>
      </c>
      <c r="AB14" s="44" t="s">
        <v>65</v>
      </c>
      <c r="AC14" s="45">
        <f t="shared" si="0"/>
        <v>0</v>
      </c>
      <c r="AD14" s="46">
        <f t="shared" si="1"/>
        <v>0</v>
      </c>
      <c r="AE14" s="41"/>
      <c r="AF14" s="41"/>
      <c r="AG14" s="41"/>
      <c r="AH14" s="41"/>
      <c r="AI14" s="41"/>
    </row>
    <row r="15" spans="1:35" ht="21.75" customHeight="1">
      <c r="A15" s="77"/>
      <c r="B15" s="68"/>
      <c r="C15" s="68"/>
      <c r="D15" s="68"/>
      <c r="E15" s="78"/>
      <c r="F15" s="68"/>
      <c r="G15" s="69"/>
      <c r="H15" s="79"/>
      <c r="I15" s="69"/>
      <c r="J15" s="80"/>
      <c r="K15" s="73"/>
      <c r="L15" s="73"/>
      <c r="M15" s="73"/>
      <c r="N15" s="73"/>
      <c r="O15" s="41"/>
      <c r="P15" s="75"/>
      <c r="Q15" s="75"/>
      <c r="R15" s="75"/>
      <c r="S15" s="75"/>
      <c r="T15" s="75"/>
      <c r="U15" s="75"/>
      <c r="V15" s="75"/>
      <c r="W15" s="75"/>
      <c r="X15" s="75"/>
      <c r="Y15" s="75"/>
      <c r="Z15" s="41"/>
      <c r="AA15" s="76"/>
      <c r="AB15" s="44" t="s">
        <v>66</v>
      </c>
      <c r="AC15" s="45">
        <f t="shared" si="0"/>
        <v>0</v>
      </c>
      <c r="AD15" s="46">
        <f t="shared" si="1"/>
        <v>0</v>
      </c>
      <c r="AE15" s="41"/>
      <c r="AF15" s="41"/>
      <c r="AG15" s="41"/>
      <c r="AH15" s="41"/>
      <c r="AI15" s="41"/>
    </row>
    <row r="16" spans="1:35" ht="28.5" customHeight="1">
      <c r="A16" s="131" t="s">
        <v>67</v>
      </c>
      <c r="B16" s="131"/>
      <c r="C16" s="131"/>
      <c r="D16" s="131"/>
      <c r="E16" s="131"/>
      <c r="F16" s="41"/>
      <c r="G16" s="82"/>
      <c r="H16" s="82"/>
      <c r="I16" s="82"/>
      <c r="J16" s="83"/>
      <c r="K16" s="41"/>
      <c r="L16" s="41"/>
      <c r="M16" s="41"/>
      <c r="N16" s="41"/>
      <c r="O16" s="41"/>
      <c r="P16" s="41"/>
      <c r="Q16" s="41"/>
      <c r="R16" s="41"/>
      <c r="S16" s="41"/>
      <c r="T16" s="41"/>
      <c r="U16" s="41"/>
      <c r="V16" s="41"/>
      <c r="W16" s="41"/>
      <c r="X16" s="41"/>
      <c r="Y16" s="41"/>
      <c r="Z16" s="41"/>
      <c r="AA16" s="41"/>
      <c r="AB16" s="44" t="s">
        <v>68</v>
      </c>
      <c r="AC16" s="45">
        <f t="shared" si="0"/>
        <v>0</v>
      </c>
      <c r="AD16" s="46">
        <f t="shared" si="1"/>
        <v>0</v>
      </c>
      <c r="AE16" s="41"/>
      <c r="AF16" s="41"/>
      <c r="AG16" s="41"/>
      <c r="AH16" s="41"/>
      <c r="AI16" s="41"/>
    </row>
    <row r="17" spans="1:35" ht="12.75" customHeight="1">
      <c r="A17" s="81"/>
      <c r="B17" s="81"/>
      <c r="C17" s="81"/>
      <c r="D17" s="81"/>
      <c r="E17" s="81"/>
      <c r="F17" s="41"/>
      <c r="G17" s="82"/>
      <c r="H17" s="82"/>
      <c r="I17" s="82"/>
      <c r="J17" s="83"/>
      <c r="K17" s="41"/>
      <c r="L17" s="41"/>
      <c r="M17" s="41"/>
      <c r="N17" s="41"/>
      <c r="O17" s="41"/>
      <c r="P17" s="41"/>
      <c r="Q17" s="41"/>
      <c r="R17" s="41"/>
      <c r="S17" s="41"/>
      <c r="T17" s="41"/>
      <c r="U17" s="41"/>
      <c r="V17" s="41"/>
      <c r="W17" s="41"/>
      <c r="X17" s="41"/>
      <c r="Y17" s="41"/>
      <c r="Z17" s="41"/>
      <c r="AA17" s="41"/>
      <c r="AB17" s="44" t="s">
        <v>69</v>
      </c>
      <c r="AC17" s="45">
        <f t="shared" si="0"/>
        <v>0</v>
      </c>
      <c r="AD17" s="46">
        <f t="shared" si="1"/>
        <v>0</v>
      </c>
      <c r="AE17" s="41"/>
      <c r="AF17" s="41"/>
      <c r="AG17" s="41"/>
      <c r="AH17" s="41"/>
      <c r="AI17" s="41"/>
    </row>
    <row r="18" spans="1:35" ht="12.75">
      <c r="A18" s="41" t="s">
        <v>70</v>
      </c>
      <c r="B18" s="84">
        <v>400000</v>
      </c>
      <c r="C18" s="85" t="s">
        <v>31</v>
      </c>
      <c r="D18"/>
      <c r="E18"/>
      <c r="F18" s="86"/>
      <c r="G18" s="87"/>
      <c r="H18" s="87"/>
      <c r="I18" s="87"/>
      <c r="J18" s="83"/>
      <c r="K18" s="41"/>
      <c r="L18" s="41"/>
      <c r="M18" s="41"/>
      <c r="N18" s="41"/>
      <c r="O18" s="41"/>
      <c r="P18" s="41"/>
      <c r="Q18" s="41"/>
      <c r="R18" s="41"/>
      <c r="S18" s="41"/>
      <c r="T18" s="41"/>
      <c r="U18" s="41"/>
      <c r="V18" s="41"/>
      <c r="W18" s="41"/>
      <c r="X18" s="41"/>
      <c r="Y18" s="41"/>
      <c r="Z18" s="41"/>
      <c r="AA18" s="41"/>
      <c r="AB18" s="44"/>
      <c r="AC18" s="45"/>
      <c r="AD18" s="46"/>
      <c r="AE18" s="41"/>
      <c r="AF18" s="41"/>
      <c r="AG18" s="41"/>
      <c r="AH18" s="41"/>
      <c r="AI18" s="41"/>
    </row>
    <row r="19" spans="1:35" ht="12.75">
      <c r="A19" s="41"/>
      <c r="B19" s="88"/>
      <c r="C19"/>
      <c r="D19"/>
      <c r="E19"/>
      <c r="F19" s="86"/>
      <c r="G19" s="87"/>
      <c r="H19" s="87"/>
      <c r="I19" s="87"/>
      <c r="J19" s="83"/>
      <c r="K19" s="41"/>
      <c r="L19" s="41"/>
      <c r="M19" s="41"/>
      <c r="N19" s="41"/>
      <c r="O19" s="41"/>
      <c r="P19" s="41"/>
      <c r="Q19" s="41"/>
      <c r="R19" s="41"/>
      <c r="S19" s="41"/>
      <c r="T19" s="41"/>
      <c r="U19" s="41"/>
      <c r="V19" s="41"/>
      <c r="W19" s="41"/>
      <c r="X19" s="41"/>
      <c r="Y19" s="41"/>
      <c r="Z19" s="41"/>
      <c r="AA19" s="41"/>
      <c r="AB19" s="44" t="s">
        <v>71</v>
      </c>
      <c r="AC19" s="45">
        <f>IF(C$8=AC34,(AD34-B$8+1)/AD34,0)</f>
        <v>0</v>
      </c>
      <c r="AD19" s="46">
        <f>IF(C$9=AC34,B$9/AD34,0)</f>
        <v>0</v>
      </c>
      <c r="AE19" s="41"/>
      <c r="AF19" s="41"/>
      <c r="AG19" s="41"/>
      <c r="AH19" s="41"/>
      <c r="AI19" s="41"/>
    </row>
    <row r="20" spans="1:35" ht="36.75" customHeight="1">
      <c r="A20" s="57" t="s">
        <v>53</v>
      </c>
      <c r="B20" s="93" t="s">
        <v>54</v>
      </c>
      <c r="C20" s="93"/>
      <c r="D20" s="93"/>
      <c r="E20" s="58" t="s">
        <v>55</v>
      </c>
      <c r="F20" s="86"/>
      <c r="G20" s="87"/>
      <c r="H20" s="87"/>
      <c r="I20" s="87"/>
      <c r="J20" s="83"/>
      <c r="K20" s="41"/>
      <c r="L20" s="41"/>
      <c r="M20" s="41"/>
      <c r="N20" s="41"/>
      <c r="O20" s="41"/>
      <c r="P20" s="41"/>
      <c r="Q20" s="41"/>
      <c r="R20" s="41"/>
      <c r="S20" s="41"/>
      <c r="T20" s="41"/>
      <c r="U20" s="41"/>
      <c r="V20" s="41"/>
      <c r="W20" s="41"/>
      <c r="X20" s="41"/>
      <c r="Y20" s="41"/>
      <c r="Z20" s="41"/>
      <c r="AA20" s="41"/>
      <c r="AB20" s="44"/>
      <c r="AC20" s="45"/>
      <c r="AD20" s="46"/>
      <c r="AE20" s="41"/>
      <c r="AF20" s="41"/>
      <c r="AG20" s="41"/>
      <c r="AH20" s="41"/>
      <c r="AI20" s="41"/>
    </row>
    <row r="21" spans="1:35" ht="34.5" customHeight="1">
      <c r="A21" s="66" t="s">
        <v>62</v>
      </c>
      <c r="B21" s="130" t="s">
        <v>78</v>
      </c>
      <c r="C21" s="130"/>
      <c r="D21" s="130"/>
      <c r="E21" s="67">
        <f>IF(S21="ЛОЖЬ","нет данных",M21)</f>
        <v>1000</v>
      </c>
      <c r="F21" s="89"/>
      <c r="G21" s="89"/>
      <c r="H21" s="70">
        <f>IF(ROUND(E21,0)&gt;E21,ROUND(E21,0)-1,ROUND(E21,0))</f>
        <v>1000</v>
      </c>
      <c r="I21" s="71">
        <f>IF(ROUND(E21,0)&gt;E21,(E21-(ROUND(E21,0)-1))*100,(E21-ROUND(E21,0))*100)</f>
        <v>0</v>
      </c>
      <c r="J21" s="83"/>
      <c r="K21" s="41"/>
      <c r="L21" s="41"/>
      <c r="M21" s="90">
        <f>IF(L13+S21&gt;154851.84,(154851.84-L13),IF(L13+S21&lt;154851.84,S21))</f>
        <v>1000</v>
      </c>
      <c r="N21" s="41"/>
      <c r="O21" s="41"/>
      <c r="P21" s="41"/>
      <c r="Q21" s="41"/>
      <c r="R21" s="41"/>
      <c r="S21" s="90">
        <f>IF(B18-AA21&gt;0,(B18-AA21)*0.01,IF(B18-AA21&lt;=0,"0"))</f>
        <v>1000</v>
      </c>
      <c r="T21" s="90"/>
      <c r="U21" s="41"/>
      <c r="V21" s="41"/>
      <c r="W21" s="41"/>
      <c r="X21" s="41"/>
      <c r="Y21" s="41"/>
      <c r="Z21" s="41"/>
      <c r="AA21" s="91">
        <v>300000</v>
      </c>
      <c r="AB21" s="44"/>
      <c r="AC21" s="45"/>
      <c r="AD21" s="46"/>
      <c r="AE21" s="41"/>
      <c r="AF21" s="41"/>
      <c r="AG21" s="41"/>
      <c r="AH21" s="41"/>
      <c r="AI21" s="41"/>
    </row>
    <row r="22" spans="1:35" s="51" customFormat="1" ht="23.25" customHeight="1">
      <c r="A22" s="41"/>
      <c r="B22" s="88"/>
      <c r="C22"/>
      <c r="D22"/>
      <c r="E22"/>
      <c r="F22" s="89"/>
      <c r="G22" s="89"/>
      <c r="H22" s="89"/>
      <c r="I22" s="89"/>
      <c r="J22" s="83"/>
      <c r="K22" s="46"/>
      <c r="L22" s="46"/>
      <c r="M22" s="46"/>
      <c r="N22" s="46"/>
      <c r="O22" s="46"/>
      <c r="P22" s="46"/>
      <c r="Q22" s="46"/>
      <c r="R22" s="46"/>
      <c r="S22" s="46"/>
      <c r="T22" s="46"/>
      <c r="U22" s="46"/>
      <c r="V22" s="46"/>
      <c r="W22" s="46"/>
      <c r="X22" s="46"/>
      <c r="Y22" s="46"/>
      <c r="Z22" s="46"/>
      <c r="AA22" s="46"/>
      <c r="AB22" s="44" t="s">
        <v>72</v>
      </c>
      <c r="AC22" s="45">
        <f>IF(C$8=AC35,(AD35-B$8+1)/AD35,0)</f>
        <v>0</v>
      </c>
      <c r="AD22" s="46">
        <f>IF(C$9=AC35,B$9/AD35,0)</f>
        <v>0</v>
      </c>
      <c r="AE22" s="46"/>
      <c r="AF22" s="46"/>
      <c r="AG22" s="46"/>
      <c r="AH22" s="46"/>
      <c r="AI22" s="46"/>
    </row>
    <row r="23" spans="1:35" ht="39.75" customHeight="1">
      <c r="A23" s="129" t="s">
        <v>73</v>
      </c>
      <c r="B23" s="129"/>
      <c r="C23" s="129"/>
      <c r="D23" s="129"/>
      <c r="E23" s="129"/>
      <c r="F23" s="41"/>
      <c r="G23" s="41"/>
      <c r="H23" s="41"/>
      <c r="I23" s="41"/>
      <c r="J23" s="41"/>
      <c r="K23" s="41"/>
      <c r="L23" s="41"/>
      <c r="M23" s="41"/>
      <c r="N23" s="41"/>
      <c r="O23" s="41"/>
      <c r="P23" s="41"/>
      <c r="Q23" s="41"/>
      <c r="R23" s="41"/>
      <c r="S23" s="41"/>
      <c r="T23" s="41"/>
      <c r="U23" s="41"/>
      <c r="V23" s="41"/>
      <c r="W23" s="41"/>
      <c r="X23" s="41"/>
      <c r="Y23" s="41"/>
      <c r="Z23" s="41"/>
      <c r="AA23" s="41"/>
      <c r="AB23" s="44" t="s">
        <v>74</v>
      </c>
      <c r="AC23" s="45">
        <f>IF(C$8=AC36,(AD36-B$8+1)/AD36,0)</f>
        <v>0</v>
      </c>
      <c r="AD23" s="46">
        <f>IF(C$9=AC36,B$9/AD36,0)</f>
        <v>1</v>
      </c>
      <c r="AE23" s="41"/>
      <c r="AF23" s="41"/>
      <c r="AG23" s="41"/>
      <c r="AH23" s="41"/>
      <c r="AI23" s="41"/>
    </row>
    <row r="24" spans="1:35" ht="45" customHeight="1">
      <c r="A24" s="129" t="s">
        <v>75</v>
      </c>
      <c r="B24" s="129"/>
      <c r="C24" s="129"/>
      <c r="D24" s="129"/>
      <c r="E24" s="129"/>
      <c r="F24" s="41"/>
      <c r="G24" s="41"/>
      <c r="H24" s="41"/>
      <c r="I24" s="41"/>
      <c r="J24" s="41"/>
      <c r="K24" s="41"/>
      <c r="L24" s="41"/>
      <c r="M24" s="41"/>
      <c r="N24" s="41"/>
      <c r="O24" s="41"/>
      <c r="P24" s="41"/>
      <c r="Q24" s="41"/>
      <c r="R24" s="41"/>
      <c r="S24" s="41"/>
      <c r="T24" s="41"/>
      <c r="U24" s="41"/>
      <c r="V24" s="41"/>
      <c r="W24" s="41"/>
      <c r="X24" s="41"/>
      <c r="Y24" s="41"/>
      <c r="Z24" s="41"/>
      <c r="AA24" s="41"/>
      <c r="AB24" s="41"/>
      <c r="AC24" s="92">
        <f>SUM(AC4:AC23)</f>
        <v>1</v>
      </c>
      <c r="AD24" s="92">
        <f>SUM(AD4:AD23)</f>
        <v>1</v>
      </c>
      <c r="AE24" s="41"/>
      <c r="AF24" s="41"/>
      <c r="AG24" s="41"/>
      <c r="AH24" s="41"/>
      <c r="AI24" s="41"/>
    </row>
    <row r="25" spans="1:35" ht="12.75">
      <c r="A25"/>
      <c r="B25"/>
      <c r="C25"/>
      <c r="D25"/>
      <c r="E25"/>
      <c r="F25" s="41"/>
      <c r="G25" s="41"/>
      <c r="H25" s="41"/>
      <c r="I25" s="41"/>
      <c r="J25" s="41"/>
      <c r="K25" s="41"/>
      <c r="L25" s="41"/>
      <c r="M25" s="41"/>
      <c r="N25" s="41"/>
      <c r="O25" s="41"/>
      <c r="P25" s="41"/>
      <c r="Q25" s="41"/>
      <c r="R25" s="41"/>
      <c r="S25" s="41"/>
      <c r="T25" s="41"/>
      <c r="U25" s="41"/>
      <c r="V25" s="41"/>
      <c r="W25" s="41"/>
      <c r="X25" s="41"/>
      <c r="Y25" s="41"/>
      <c r="Z25" s="41"/>
      <c r="AA25" s="41"/>
      <c r="AB25" s="41"/>
      <c r="AC25" s="41">
        <v>1</v>
      </c>
      <c r="AD25" s="41">
        <v>31</v>
      </c>
      <c r="AE25" s="41"/>
      <c r="AF25" s="41"/>
      <c r="AG25" s="41"/>
      <c r="AH25" s="41"/>
      <c r="AI25" s="41"/>
    </row>
    <row r="26" spans="1:35" ht="12.7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v>2</v>
      </c>
      <c r="AD26" s="41">
        <f>IF(B3=2016,29,28)</f>
        <v>29</v>
      </c>
      <c r="AE26" s="41"/>
      <c r="AF26" s="41"/>
      <c r="AG26" s="41"/>
      <c r="AH26" s="41"/>
      <c r="AI26" s="41"/>
    </row>
    <row r="27" spans="1:35" ht="12.75">
      <c r="A27"/>
      <c r="B27"/>
      <c r="C27"/>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v>3</v>
      </c>
      <c r="AD27" s="41">
        <v>31</v>
      </c>
      <c r="AE27" s="41"/>
      <c r="AF27" s="41"/>
      <c r="AG27" s="41"/>
      <c r="AH27" s="41"/>
      <c r="AI27" s="41"/>
    </row>
    <row r="28" spans="1:35" ht="12.75">
      <c r="A28"/>
      <c r="B28"/>
      <c r="C28"/>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v>4</v>
      </c>
      <c r="AD28" s="41">
        <v>30</v>
      </c>
      <c r="AE28" s="41"/>
      <c r="AF28" s="41"/>
      <c r="AG28" s="41"/>
      <c r="AH28" s="41"/>
      <c r="AI28" s="41"/>
    </row>
    <row r="29" spans="1:35" ht="12.7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v>5</v>
      </c>
      <c r="AD29" s="41">
        <v>31</v>
      </c>
      <c r="AE29" s="41"/>
      <c r="AF29" s="41"/>
      <c r="AG29" s="41"/>
      <c r="AH29" s="41"/>
      <c r="AI29" s="41"/>
    </row>
    <row r="30" spans="1:35" ht="12.7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v>6</v>
      </c>
      <c r="AD30" s="41">
        <v>30</v>
      </c>
      <c r="AE30" s="41"/>
      <c r="AF30" s="41"/>
      <c r="AG30" s="41"/>
      <c r="AH30" s="41"/>
      <c r="AI30" s="41"/>
    </row>
    <row r="31" spans="1:35" ht="12.7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v>7</v>
      </c>
      <c r="AD31" s="41">
        <v>31</v>
      </c>
      <c r="AE31" s="41"/>
      <c r="AF31" s="41"/>
      <c r="AG31" s="41"/>
      <c r="AH31" s="41"/>
      <c r="AI31" s="41"/>
    </row>
    <row r="32" spans="1:35" ht="12.7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v>8</v>
      </c>
      <c r="AD32" s="41">
        <v>31</v>
      </c>
      <c r="AE32" s="41"/>
      <c r="AF32" s="41"/>
      <c r="AG32" s="41"/>
      <c r="AH32" s="41"/>
      <c r="AI32" s="41"/>
    </row>
    <row r="33" spans="1:35" ht="12.7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v>9</v>
      </c>
      <c r="AD33" s="46">
        <v>30</v>
      </c>
      <c r="AE33" s="41"/>
      <c r="AF33" s="41"/>
      <c r="AG33" s="41"/>
      <c r="AH33" s="41"/>
      <c r="AI33" s="41"/>
    </row>
    <row r="34" spans="1:35" ht="12.75">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v>10</v>
      </c>
      <c r="AD34" s="41">
        <v>31</v>
      </c>
      <c r="AE34" s="41"/>
      <c r="AF34" s="41"/>
      <c r="AG34" s="41"/>
      <c r="AH34" s="41"/>
      <c r="AI34" s="41"/>
    </row>
    <row r="35" spans="1:35" ht="12.75">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v>11</v>
      </c>
      <c r="AD35" s="41">
        <v>30</v>
      </c>
      <c r="AE35" s="41"/>
      <c r="AF35" s="41"/>
      <c r="AG35" s="41"/>
      <c r="AH35" s="41"/>
      <c r="AI35" s="41"/>
    </row>
    <row r="36" spans="1:35" ht="12.75">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v>12</v>
      </c>
      <c r="AD36" s="41">
        <v>31</v>
      </c>
      <c r="AE36" s="41"/>
      <c r="AF36" s="41"/>
      <c r="AG36" s="41"/>
      <c r="AH36" s="41"/>
      <c r="AI36" s="41"/>
    </row>
    <row r="37" spans="1:35" ht="12.75">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row>
    <row r="38" spans="1:35" ht="12.75">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row>
    <row r="39" spans="1:35" ht="12.75">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row>
    <row r="40" spans="1:35" ht="12.75">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row>
    <row r="41" spans="1:30" ht="12.75">
      <c r="A41" s="41"/>
      <c r="B41" s="41"/>
      <c r="C41" s="41"/>
      <c r="D41" s="41"/>
      <c r="E41" s="41"/>
      <c r="AB41" s="41"/>
      <c r="AC41" s="41"/>
      <c r="AD41" s="41"/>
    </row>
    <row r="42" spans="1:5" ht="12.75">
      <c r="A42" s="41"/>
      <c r="B42" s="41"/>
      <c r="C42" s="41"/>
      <c r="D42" s="41"/>
      <c r="E42" s="41"/>
    </row>
  </sheetData>
  <sheetProtection selectLockedCells="1" selectUnlockedCells="1"/>
  <mergeCells count="13">
    <mergeCell ref="A24:E24"/>
    <mergeCell ref="B13:D13"/>
    <mergeCell ref="B14:D14"/>
    <mergeCell ref="A16:E16"/>
    <mergeCell ref="B20:D20"/>
    <mergeCell ref="B21:D21"/>
    <mergeCell ref="A23:E23"/>
    <mergeCell ref="B12:D12"/>
    <mergeCell ref="J12:N12"/>
    <mergeCell ref="A2:E2"/>
    <mergeCell ref="B3:C3"/>
    <mergeCell ref="A6:D6"/>
    <mergeCell ref="A11:D11"/>
  </mergeCells>
  <printOptions/>
  <pageMargins left="0.6534722222222222" right="0.5472222222222223" top="1.0527777777777778" bottom="0.7875" header="0.7875" footer="0.5118055555555555"/>
  <pageSetup horizontalDpi="300" verticalDpi="300" orientation="portrait" paperSize="9" scale="120" r:id="rId1"/>
  <headerFooter alignWithMargins="0">
    <oddHeader>&amp;C&amp;"Times New Roman,Обычный"&amp;12&amp;A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3002</cp:lastModifiedBy>
  <dcterms:created xsi:type="dcterms:W3CDTF">2016-01-14T11:46:15Z</dcterms:created>
  <dcterms:modified xsi:type="dcterms:W3CDTF">2016-02-09T06:47:00Z</dcterms:modified>
  <cp:category/>
  <cp:version/>
  <cp:contentType/>
  <cp:contentStatus/>
</cp:coreProperties>
</file>