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90" windowWidth="19035" windowHeight="11355" firstSheet="15" activeTab="15"/>
  </bookViews>
  <sheets>
    <sheet name="капитал до и пос 012019. (отчет" sheetId="21" r:id="rId1"/>
    <sheet name="капитал до и пос 012019." sheetId="20" r:id="rId2"/>
    <sheet name="01.01.2018   для отчета (2)" sheetId="17" r:id="rId3"/>
    <sheet name="01.04.2018   для отчета" sheetId="16" r:id="rId4"/>
    <sheet name="01.07.2017 " sheetId="12" state="hidden" r:id="rId5"/>
    <sheet name="01.04.2017  для отчета" sheetId="13" state="hidden" r:id="rId6"/>
    <sheet name="01.01.2017" sheetId="8" state="hidden" r:id="rId7"/>
    <sheet name="Убытки 2015" sheetId="7" state="hidden" r:id="rId8"/>
    <sheet name="СВОД" sheetId="3" state="hidden" r:id="rId9"/>
    <sheet name="ПиУ 01-01-2017" sheetId="9" state="hidden" r:id="rId10"/>
    <sheet name="Убытки" sheetId="4" state="hidden" r:id="rId11"/>
    <sheet name="Лист1" sheetId="5" state="hidden" r:id="rId12"/>
    <sheet name="01.04.2016 свод" sheetId="6" state="hidden" r:id="rId13"/>
    <sheet name="Лист2" sheetId="10" state="hidden" r:id="rId14"/>
    <sheet name="Лист3" sheetId="11" state="hidden" r:id="rId15"/>
    <sheet name="4 кв для Отчета" sheetId="24" r:id="rId16"/>
  </sheets>
  <definedNames>
    <definedName name="_xlnm._FilterDatabase" localSheetId="15" hidden="1">'4 кв для Отчета'!$A$4:$N$40</definedName>
    <definedName name="_xlnm._FilterDatabase" localSheetId="1" hidden="1">'капитал до и пос 012019.'!$C$3:$S$43</definedName>
  </definedNames>
  <calcPr calcId="125725"/>
</workbook>
</file>

<file path=xl/calcChain.xml><?xml version="1.0" encoding="utf-8"?>
<calcChain xmlns="http://schemas.openxmlformats.org/spreadsheetml/2006/main">
  <c r="E48" i="20"/>
  <c r="S15" i="21" l="1"/>
  <c r="R34"/>
  <c r="O39" i="20" l="1"/>
  <c r="E42" i="21" l="1"/>
  <c r="E43" s="1"/>
  <c r="P33"/>
  <c r="O33"/>
  <c r="P32"/>
  <c r="O32"/>
  <c r="P31"/>
  <c r="O31"/>
  <c r="P30"/>
  <c r="O30"/>
  <c r="P29"/>
  <c r="O29"/>
  <c r="P27"/>
  <c r="O27"/>
  <c r="P26"/>
  <c r="O26"/>
  <c r="P25"/>
  <c r="O25"/>
  <c r="P24"/>
  <c r="O24"/>
  <c r="P18"/>
  <c r="O18"/>
  <c r="P17"/>
  <c r="O17"/>
  <c r="P16"/>
  <c r="O16"/>
  <c r="P15"/>
  <c r="O15"/>
  <c r="P14"/>
  <c r="O14"/>
  <c r="P12"/>
  <c r="O12"/>
  <c r="P11"/>
  <c r="O11"/>
  <c r="P10"/>
  <c r="O10"/>
  <c r="P9"/>
  <c r="O9"/>
  <c r="P8"/>
  <c r="O8"/>
  <c r="P7"/>
  <c r="O7"/>
  <c r="P6"/>
  <c r="O6"/>
  <c r="P5"/>
  <c r="O5"/>
  <c r="P4"/>
  <c r="O4"/>
  <c r="M41" i="20"/>
  <c r="J41"/>
  <c r="J40"/>
  <c r="M39"/>
  <c r="J39"/>
  <c r="E42"/>
  <c r="E43" s="1"/>
  <c r="J38"/>
  <c r="S35"/>
  <c r="S33"/>
  <c r="S32"/>
  <c r="S31"/>
  <c r="S30"/>
  <c r="S29"/>
  <c r="S27"/>
  <c r="S26"/>
  <c r="S25"/>
  <c r="S18"/>
  <c r="S24"/>
  <c r="S17"/>
  <c r="S16"/>
  <c r="S15"/>
  <c r="S14"/>
  <c r="S12"/>
  <c r="S11"/>
  <c r="S10"/>
  <c r="S9"/>
  <c r="S8"/>
  <c r="S7"/>
  <c r="S6"/>
  <c r="S5"/>
  <c r="S4"/>
  <c r="R35"/>
  <c r="R33"/>
  <c r="R32"/>
  <c r="R31"/>
  <c r="R30"/>
  <c r="R29"/>
  <c r="R27"/>
  <c r="R26"/>
  <c r="R25"/>
  <c r="R24"/>
  <c r="R18"/>
  <c r="R17"/>
  <c r="R16"/>
  <c r="R15"/>
  <c r="R14"/>
  <c r="R12"/>
  <c r="R11"/>
  <c r="R10"/>
  <c r="R9"/>
  <c r="R8"/>
  <c r="R7"/>
  <c r="R6"/>
  <c r="R5"/>
  <c r="R4"/>
  <c r="O36"/>
  <c r="O35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2"/>
  <c r="O10"/>
  <c r="O9"/>
  <c r="O8"/>
  <c r="O7"/>
  <c r="O6"/>
  <c r="O4"/>
  <c r="M37" l="1"/>
  <c r="M36"/>
  <c r="M35"/>
  <c r="M34"/>
  <c r="M33"/>
  <c r="M32"/>
  <c r="M31"/>
  <c r="M30"/>
  <c r="M29"/>
  <c r="M28"/>
  <c r="M27"/>
  <c r="M26"/>
  <c r="M25"/>
  <c r="M24"/>
  <c r="M18"/>
  <c r="M17"/>
  <c r="M16"/>
  <c r="M15"/>
  <c r="M14"/>
  <c r="M12"/>
  <c r="M11"/>
  <c r="M10"/>
  <c r="M9"/>
  <c r="M8"/>
  <c r="M7"/>
  <c r="M6"/>
  <c r="M5"/>
  <c r="M4"/>
  <c r="J37"/>
  <c r="J36"/>
  <c r="J35"/>
  <c r="J34"/>
  <c r="J33"/>
  <c r="J32"/>
  <c r="J31"/>
  <c r="J30"/>
  <c r="J29"/>
  <c r="J28"/>
  <c r="J27"/>
  <c r="J26"/>
  <c r="J25"/>
  <c r="J22"/>
  <c r="J24"/>
  <c r="J23"/>
  <c r="J21"/>
  <c r="J20"/>
  <c r="J19"/>
  <c r="J18"/>
  <c r="J17"/>
  <c r="J16"/>
  <c r="J15"/>
  <c r="J14"/>
  <c r="J13"/>
  <c r="J12"/>
  <c r="J11"/>
  <c r="J10"/>
  <c r="J9"/>
  <c r="J8"/>
  <c r="J7"/>
  <c r="J6"/>
  <c r="J5"/>
  <c r="J4"/>
  <c r="Q12" i="16" l="1"/>
  <c r="P12"/>
  <c r="S12"/>
  <c r="S5"/>
  <c r="S6"/>
  <c r="S7"/>
  <c r="S8"/>
  <c r="S9"/>
  <c r="S10"/>
  <c r="S11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4"/>
  <c r="D35" i="17" l="1"/>
  <c r="L35"/>
  <c r="J35"/>
  <c r="H35"/>
  <c r="N35"/>
  <c r="N36" s="1"/>
  <c r="F35"/>
  <c r="E35"/>
  <c r="C35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AA32"/>
  <c r="P32"/>
  <c r="O32"/>
  <c r="M32"/>
  <c r="K32"/>
  <c r="I32"/>
  <c r="G32"/>
  <c r="AA31"/>
  <c r="P31"/>
  <c r="O31"/>
  <c r="M31"/>
  <c r="K31"/>
  <c r="AA30"/>
  <c r="P30"/>
  <c r="O30"/>
  <c r="M30"/>
  <c r="K30"/>
  <c r="AA29"/>
  <c r="P29"/>
  <c r="O29"/>
  <c r="M29"/>
  <c r="K29"/>
  <c r="P28"/>
  <c r="O28"/>
  <c r="M28"/>
  <c r="K28"/>
  <c r="I28"/>
  <c r="AA27"/>
  <c r="P27"/>
  <c r="O27"/>
  <c r="M27"/>
  <c r="K27"/>
  <c r="AA26"/>
  <c r="P26"/>
  <c r="O26"/>
  <c r="M26"/>
  <c r="K26"/>
  <c r="AA25"/>
  <c r="P25"/>
  <c r="O25"/>
  <c r="M25"/>
  <c r="K25"/>
  <c r="P24"/>
  <c r="O24"/>
  <c r="M24"/>
  <c r="K24"/>
  <c r="I24"/>
  <c r="AA23"/>
  <c r="P23"/>
  <c r="O23"/>
  <c r="M23"/>
  <c r="K23"/>
  <c r="AA22"/>
  <c r="P22"/>
  <c r="O22"/>
  <c r="M22"/>
  <c r="K22"/>
  <c r="AA21"/>
  <c r="P21"/>
  <c r="O21"/>
  <c r="M21"/>
  <c r="K21"/>
  <c r="I21"/>
  <c r="AA20"/>
  <c r="P20"/>
  <c r="O20"/>
  <c r="M20"/>
  <c r="K20"/>
  <c r="AA19"/>
  <c r="P19"/>
  <c r="O19"/>
  <c r="M19"/>
  <c r="K19"/>
  <c r="AA18"/>
  <c r="P18"/>
  <c r="O18"/>
  <c r="M18"/>
  <c r="K18"/>
  <c r="AA17"/>
  <c r="P17"/>
  <c r="O17"/>
  <c r="M17"/>
  <c r="K17"/>
  <c r="AA16"/>
  <c r="P16"/>
  <c r="O16"/>
  <c r="M16"/>
  <c r="K16"/>
  <c r="AA15"/>
  <c r="P15"/>
  <c r="O15"/>
  <c r="M15"/>
  <c r="K15"/>
  <c r="AA14"/>
  <c r="P14"/>
  <c r="O14"/>
  <c r="M14"/>
  <c r="K14"/>
  <c r="AA13"/>
  <c r="P13"/>
  <c r="O13"/>
  <c r="M13"/>
  <c r="K13"/>
  <c r="AA12"/>
  <c r="M12"/>
  <c r="K12"/>
  <c r="AA11"/>
  <c r="P11"/>
  <c r="O11"/>
  <c r="M11"/>
  <c r="K11"/>
  <c r="AA10"/>
  <c r="P10"/>
  <c r="O10"/>
  <c r="M10"/>
  <c r="K10"/>
  <c r="AA9"/>
  <c r="P9"/>
  <c r="O9"/>
  <c r="M9"/>
  <c r="K9"/>
  <c r="AA8"/>
  <c r="P8"/>
  <c r="O8"/>
  <c r="M8"/>
  <c r="K8"/>
  <c r="AA7"/>
  <c r="P7"/>
  <c r="O7"/>
  <c r="M7"/>
  <c r="K7"/>
  <c r="AA6"/>
  <c r="P6"/>
  <c r="O6"/>
  <c r="M6"/>
  <c r="K6"/>
  <c r="P5"/>
  <c r="O5"/>
  <c r="M5"/>
  <c r="K5"/>
  <c r="AA4"/>
  <c r="P4"/>
  <c r="O4"/>
  <c r="M4"/>
  <c r="K4"/>
  <c r="P20" i="16"/>
  <c r="Q20"/>
  <c r="F37" i="17" l="1"/>
  <c r="E37"/>
  <c r="N38"/>
  <c r="P37"/>
  <c r="G37"/>
  <c r="P5" i="16"/>
  <c r="Q6"/>
  <c r="P18"/>
  <c r="Q18"/>
  <c r="Q4"/>
  <c r="Q5"/>
  <c r="Q7"/>
  <c r="Q8"/>
  <c r="Q9"/>
  <c r="Q10"/>
  <c r="Q11"/>
  <c r="Q13"/>
  <c r="Q14"/>
  <c r="Q15"/>
  <c r="Q16"/>
  <c r="Q17"/>
  <c r="Q19"/>
  <c r="Q21"/>
  <c r="Q22"/>
  <c r="Q23"/>
  <c r="Q24"/>
  <c r="Q25"/>
  <c r="Q26"/>
  <c r="Q27"/>
  <c r="Q28"/>
  <c r="Q29"/>
  <c r="Q30"/>
  <c r="Q31"/>
  <c r="Q32"/>
  <c r="N12"/>
  <c r="P7"/>
  <c r="P8"/>
  <c r="P6"/>
  <c r="P32"/>
  <c r="P9"/>
  <c r="P10"/>
  <c r="P11"/>
  <c r="P13"/>
  <c r="P14"/>
  <c r="P15"/>
  <c r="P16"/>
  <c r="P17"/>
  <c r="P19"/>
  <c r="P21"/>
  <c r="P22"/>
  <c r="P23"/>
  <c r="P24"/>
  <c r="P25"/>
  <c r="P26"/>
  <c r="P27"/>
  <c r="P28"/>
  <c r="P29"/>
  <c r="P30"/>
  <c r="P31"/>
  <c r="P4"/>
  <c r="H32" l="1"/>
  <c r="J32"/>
  <c r="AD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N32"/>
  <c r="AD31"/>
  <c r="N31"/>
  <c r="AD30"/>
  <c r="N30"/>
  <c r="AD29"/>
  <c r="N29"/>
  <c r="N28"/>
  <c r="J28"/>
  <c r="AD27"/>
  <c r="N27"/>
  <c r="AD26"/>
  <c r="N26"/>
  <c r="AD25"/>
  <c r="N25"/>
  <c r="N24"/>
  <c r="J24"/>
  <c r="AD23"/>
  <c r="N23"/>
  <c r="AD22"/>
  <c r="N22"/>
  <c r="AD21"/>
  <c r="N21"/>
  <c r="J21"/>
  <c r="AD20"/>
  <c r="N20"/>
  <c r="AD19"/>
  <c r="N19"/>
  <c r="AD18"/>
  <c r="N18"/>
  <c r="AD17"/>
  <c r="N17"/>
  <c r="AD16"/>
  <c r="N16"/>
  <c r="AD15"/>
  <c r="N15"/>
  <c r="AD14"/>
  <c r="N14"/>
  <c r="AD13"/>
  <c r="N13"/>
  <c r="AD12"/>
  <c r="AD11"/>
  <c r="N11"/>
  <c r="AD10"/>
  <c r="N10"/>
  <c r="AD9"/>
  <c r="N9"/>
  <c r="AD8"/>
  <c r="N8"/>
  <c r="AD7"/>
  <c r="N7"/>
  <c r="AD6"/>
  <c r="N6"/>
  <c r="H6"/>
  <c r="N5"/>
  <c r="H5"/>
  <c r="AD4"/>
  <c r="N4"/>
  <c r="H4"/>
  <c r="M4" i="12" l="1"/>
  <c r="M5"/>
  <c r="M6"/>
  <c r="K36" i="13"/>
  <c r="U36"/>
  <c r="I36"/>
  <c r="I35"/>
  <c r="I34"/>
  <c r="I33"/>
  <c r="I32"/>
  <c r="I31"/>
  <c r="I30"/>
  <c r="I28"/>
  <c r="I27"/>
  <c r="I26"/>
  <c r="I25"/>
  <c r="I24"/>
  <c r="I23"/>
  <c r="I22"/>
  <c r="I21"/>
  <c r="I20"/>
  <c r="I19"/>
  <c r="I18"/>
  <c r="I16"/>
  <c r="I15"/>
  <c r="I14"/>
  <c r="I13"/>
  <c r="I12"/>
  <c r="I11"/>
  <c r="I10"/>
  <c r="I9"/>
  <c r="I8"/>
  <c r="I7"/>
  <c r="I6"/>
  <c r="I5"/>
  <c r="G36"/>
  <c r="U35"/>
  <c r="G35"/>
  <c r="U34"/>
  <c r="G34"/>
  <c r="U33"/>
  <c r="G33"/>
  <c r="K32"/>
  <c r="G32"/>
  <c r="U31"/>
  <c r="G31"/>
  <c r="U30"/>
  <c r="G30"/>
  <c r="G28"/>
  <c r="U27"/>
  <c r="K26"/>
  <c r="U25"/>
  <c r="U24"/>
  <c r="U23"/>
  <c r="U22"/>
  <c r="K22"/>
  <c r="U21"/>
  <c r="U20"/>
  <c r="U19"/>
  <c r="U18"/>
  <c r="U16"/>
  <c r="U15"/>
  <c r="U14"/>
  <c r="U13"/>
  <c r="U12"/>
  <c r="U11"/>
  <c r="U10"/>
  <c r="U9"/>
  <c r="U8"/>
  <c r="U7"/>
  <c r="U6"/>
  <c r="U4"/>
  <c r="K36" i="12"/>
  <c r="I36"/>
  <c r="G36"/>
  <c r="Z35"/>
  <c r="M35"/>
  <c r="K35"/>
  <c r="I35"/>
  <c r="G35"/>
  <c r="Z34"/>
  <c r="M34"/>
  <c r="K34"/>
  <c r="I34"/>
  <c r="G34"/>
  <c r="Z33"/>
  <c r="M33"/>
  <c r="K33"/>
  <c r="I33"/>
  <c r="G33"/>
  <c r="O32"/>
  <c r="M32"/>
  <c r="K32"/>
  <c r="I32"/>
  <c r="G32"/>
  <c r="Z31"/>
  <c r="M31"/>
  <c r="K31"/>
  <c r="I31"/>
  <c r="G31"/>
  <c r="Z30"/>
  <c r="M30"/>
  <c r="K30"/>
  <c r="I30"/>
  <c r="G30"/>
  <c r="K29"/>
  <c r="I29"/>
  <c r="G29"/>
  <c r="K28"/>
  <c r="I28"/>
  <c r="G28"/>
  <c r="Z27"/>
  <c r="M27"/>
  <c r="K27"/>
  <c r="I27"/>
  <c r="O26"/>
  <c r="M26"/>
  <c r="K26"/>
  <c r="I26"/>
  <c r="Z25"/>
  <c r="M25"/>
  <c r="K25"/>
  <c r="I25"/>
  <c r="Z24"/>
  <c r="M24"/>
  <c r="K24"/>
  <c r="I24"/>
  <c r="Z23"/>
  <c r="M23"/>
  <c r="K23"/>
  <c r="I23"/>
  <c r="Z22"/>
  <c r="O22"/>
  <c r="M22"/>
  <c r="K22"/>
  <c r="I22"/>
  <c r="Z21"/>
  <c r="M21"/>
  <c r="K21"/>
  <c r="I21"/>
  <c r="Z20"/>
  <c r="M20"/>
  <c r="K20"/>
  <c r="I20"/>
  <c r="Z19"/>
  <c r="M19"/>
  <c r="K19"/>
  <c r="I19"/>
  <c r="Z18"/>
  <c r="M18"/>
  <c r="K18"/>
  <c r="I18"/>
  <c r="K17"/>
  <c r="I17"/>
  <c r="Z16"/>
  <c r="M16"/>
  <c r="K16"/>
  <c r="I16"/>
  <c r="Z15"/>
  <c r="M15"/>
  <c r="K15"/>
  <c r="I15"/>
  <c r="Z14"/>
  <c r="M14"/>
  <c r="K14"/>
  <c r="I14"/>
  <c r="Z13"/>
  <c r="M13"/>
  <c r="K13"/>
  <c r="I13"/>
  <c r="Z12"/>
  <c r="K12"/>
  <c r="I12"/>
  <c r="Z11"/>
  <c r="K11"/>
  <c r="I11"/>
  <c r="Z10"/>
  <c r="K10"/>
  <c r="I10"/>
  <c r="Z9"/>
  <c r="K9"/>
  <c r="I9"/>
  <c r="Z8"/>
  <c r="K8"/>
  <c r="I8"/>
  <c r="Z7"/>
  <c r="K7"/>
  <c r="I7"/>
  <c r="Z6"/>
  <c r="K6"/>
  <c r="I6"/>
  <c r="K5"/>
  <c r="I5"/>
  <c r="Z4"/>
  <c r="K4"/>
  <c r="I4"/>
  <c r="O22" i="8" l="1"/>
  <c r="X22"/>
  <c r="O26"/>
  <c r="M26"/>
  <c r="O32" l="1"/>
  <c r="M32"/>
  <c r="X4" l="1"/>
  <c r="X35"/>
  <c r="X34"/>
  <c r="X33"/>
  <c r="X31"/>
  <c r="X30"/>
  <c r="X27"/>
  <c r="X25"/>
  <c r="X24"/>
  <c r="X23"/>
  <c r="X21"/>
  <c r="X20"/>
  <c r="X19"/>
  <c r="X18"/>
  <c r="X16"/>
  <c r="X15"/>
  <c r="X14"/>
  <c r="X13"/>
  <c r="X12"/>
  <c r="X11"/>
  <c r="X10"/>
  <c r="X9"/>
  <c r="X8"/>
  <c r="X7"/>
  <c r="X6"/>
  <c r="M35" l="1"/>
  <c r="M34"/>
  <c r="M33"/>
  <c r="M31"/>
  <c r="M30"/>
  <c r="M27"/>
  <c r="M25"/>
  <c r="M24"/>
  <c r="M23"/>
  <c r="M22"/>
  <c r="M21"/>
  <c r="M20"/>
  <c r="M19"/>
  <c r="M18"/>
  <c r="M16"/>
  <c r="M15"/>
  <c r="M14"/>
  <c r="M13"/>
  <c r="N38" i="9" l="1"/>
  <c r="N40" s="1"/>
  <c r="M38"/>
  <c r="M40" s="1"/>
  <c r="L38" l="1"/>
  <c r="K38"/>
  <c r="K36" i="8" l="1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D38" i="9" l="1"/>
  <c r="F38"/>
  <c r="J30"/>
  <c r="J29"/>
  <c r="J27"/>
  <c r="J24"/>
  <c r="J20"/>
  <c r="J19"/>
  <c r="J17"/>
  <c r="J16"/>
  <c r="J15"/>
  <c r="J10"/>
  <c r="J9"/>
  <c r="J18" i="4"/>
  <c r="J29"/>
  <c r="J28"/>
  <c r="J26"/>
  <c r="J23"/>
  <c r="J19"/>
  <c r="J16"/>
  <c r="J15"/>
  <c r="J14"/>
  <c r="J8"/>
  <c r="J9"/>
  <c r="F37"/>
  <c r="I36" i="8" l="1"/>
  <c r="G36"/>
  <c r="I35"/>
  <c r="G35"/>
  <c r="G34"/>
  <c r="G33"/>
  <c r="G32"/>
  <c r="G31"/>
  <c r="G30"/>
  <c r="G29"/>
  <c r="I28"/>
  <c r="G28"/>
  <c r="I27"/>
  <c r="I26"/>
  <c r="I34"/>
  <c r="I33"/>
  <c r="I32"/>
  <c r="I31"/>
  <c r="I30"/>
  <c r="I29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E23" i="4" l="1"/>
  <c r="E10"/>
  <c r="E5"/>
  <c r="E6"/>
  <c r="E4"/>
  <c r="F25" i="7" l="1"/>
  <c r="G24"/>
  <c r="E22"/>
  <c r="D21"/>
  <c r="D20"/>
  <c r="E14"/>
  <c r="E11"/>
  <c r="E9"/>
  <c r="E7"/>
  <c r="E24" l="1"/>
  <c r="D25"/>
  <c r="D81" i="4" l="1"/>
  <c r="D73"/>
  <c r="D70"/>
  <c r="D68"/>
  <c r="D66"/>
  <c r="D64"/>
  <c r="D83" l="1"/>
  <c r="D28" i="5"/>
  <c r="C28"/>
  <c r="E23"/>
  <c r="E24"/>
  <c r="E25"/>
  <c r="E26"/>
  <c r="E27"/>
  <c r="E22"/>
  <c r="E28" l="1"/>
  <c r="D30"/>
  <c r="E7"/>
  <c r="E8"/>
  <c r="E9"/>
  <c r="E10"/>
  <c r="E11"/>
  <c r="E12"/>
  <c r="E13"/>
  <c r="E14"/>
  <c r="E15"/>
  <c r="E16"/>
  <c r="E17"/>
  <c r="E18"/>
  <c r="E19"/>
  <c r="E20"/>
  <c r="E21"/>
  <c r="E5"/>
  <c r="E6"/>
  <c r="E4"/>
  <c r="C82" i="4" l="1"/>
  <c r="D80"/>
  <c r="D79"/>
  <c r="C59"/>
  <c r="D58"/>
  <c r="D57"/>
  <c r="D59" l="1"/>
  <c r="D82"/>
  <c r="D84"/>
  <c r="E19" i="3"/>
  <c r="E20"/>
  <c r="E21"/>
  <c r="E22"/>
  <c r="G18"/>
  <c r="G19"/>
  <c r="G20"/>
  <c r="G21"/>
  <c r="G22"/>
  <c r="E18"/>
  <c r="G17"/>
  <c r="E17"/>
  <c r="G16"/>
  <c r="E16"/>
  <c r="G6" l="1"/>
  <c r="G7"/>
  <c r="G8"/>
  <c r="G9"/>
  <c r="G10"/>
  <c r="G11"/>
  <c r="G12"/>
  <c r="G13"/>
  <c r="G14"/>
  <c r="G15"/>
  <c r="E6"/>
  <c r="E7"/>
  <c r="E8"/>
  <c r="E9"/>
  <c r="E10"/>
  <c r="E11"/>
  <c r="E12"/>
  <c r="E13"/>
  <c r="E14"/>
  <c r="E15"/>
  <c r="E5"/>
  <c r="G5"/>
  <c r="G37" i="4"/>
  <c r="I38" i="9"/>
  <c r="E38"/>
  <c r="H37" i="4"/>
  <c r="H38" i="9"/>
  <c r="G38"/>
  <c r="I37" i="4"/>
</calcChain>
</file>

<file path=xl/sharedStrings.xml><?xml version="1.0" encoding="utf-8"?>
<sst xmlns="http://schemas.openxmlformats.org/spreadsheetml/2006/main" count="735" uniqueCount="166">
  <si>
    <t>без учета субординированного займа</t>
  </si>
  <si>
    <t>ПАО "Совкомбанк"</t>
  </si>
  <si>
    <t>ОАО "МОСКОВСКИЙ КРЕДИТНЫЙ БАНК"</t>
  </si>
  <si>
    <t>АКБ "Абсолют Банк" (ПАО)</t>
  </si>
  <si>
    <t>Банк ВТБ (ПАО)</t>
  </si>
  <si>
    <t>ПАО "Промсвязьбанк"</t>
  </si>
  <si>
    <t>"Газпромбанк" АО</t>
  </si>
  <si>
    <t>ПАО "БИНБАНК"</t>
  </si>
  <si>
    <t>ПАО Банк Зенит</t>
  </si>
  <si>
    <t>ПАО Банк "ФК Открытие"</t>
  </si>
  <si>
    <t>с учетом субординированного займа</t>
  </si>
  <si>
    <t>№ п/п</t>
  </si>
  <si>
    <t>Наименование банка</t>
  </si>
  <si>
    <t>разница (+; -)</t>
  </si>
  <si>
    <t>Динамика собственных средств (капитала) банка, млн. рублей</t>
  </si>
  <si>
    <t>Норматив Н1               на 01.01.2015г., %</t>
  </si>
  <si>
    <t>Собственные средства (капитал)                 на 01.01.2015г., млн. рублей</t>
  </si>
  <si>
    <t xml:space="preserve">ПАО "АК БАРС" </t>
  </si>
  <si>
    <t>АО АКБ "НОВИКОМБАНК"</t>
  </si>
  <si>
    <t>на 01.01.2016</t>
  </si>
  <si>
    <t>Динамика норматива Н1                     на 01.01.2016г., %</t>
  </si>
  <si>
    <t>ПАО "БАНК "САНКТ-ПЕТЕРБУРГ"</t>
  </si>
  <si>
    <t>ПАО "АКБ "Связь-Банк"</t>
  </si>
  <si>
    <t>ПАО "МДМ Банк"</t>
  </si>
  <si>
    <t>Банк "Возрождение" (ПАО)</t>
  </si>
  <si>
    <t>АКБ "РОССИЙСКИЙ КАПИТАЛ" (ПАО)</t>
  </si>
  <si>
    <t>ПАО "МТС-Банк"</t>
  </si>
  <si>
    <t>АО "Россельхозбанк"</t>
  </si>
  <si>
    <t>ПАО "МИнБанк"</t>
  </si>
  <si>
    <t>АО "АЛЬФА-БАНК"</t>
  </si>
  <si>
    <t>РНКБ (ПАО)</t>
  </si>
  <si>
    <t>ОАО "МБСП"</t>
  </si>
  <si>
    <t>АО "Банк Русский Стандарт"</t>
  </si>
  <si>
    <t>АО "СМП Банк"</t>
  </si>
  <si>
    <t>Объем докапитализации</t>
  </si>
  <si>
    <t>Убыток за 2015 год</t>
  </si>
  <si>
    <t>прибыль</t>
  </si>
  <si>
    <t>ИТОГО</t>
  </si>
  <si>
    <t>изменение в %%</t>
  </si>
  <si>
    <t>убыток</t>
  </si>
  <si>
    <t>на 01.01.2015</t>
  </si>
  <si>
    <t>на 01.04.2016</t>
  </si>
  <si>
    <t>разница за                           1 квартал 2016 года (+; -)</t>
  </si>
  <si>
    <t>Динамика норматива Н1.0, %</t>
  </si>
  <si>
    <t>Убытки прошлых лет, в т.ч. 2015 год</t>
  </si>
  <si>
    <t>Уточненные данные за 2015 по публикуемой форме 0409807</t>
  </si>
  <si>
    <t xml:space="preserve">прибыль за 2015 год </t>
  </si>
  <si>
    <t>предварительные данные</t>
  </si>
  <si>
    <t>прибыль за 2015 год</t>
  </si>
  <si>
    <t>Итого</t>
  </si>
  <si>
    <t>Прибыль прошлых лет, в т.ч. 2015 год</t>
  </si>
  <si>
    <t>Прибыль за 1 кв. 2016</t>
  </si>
  <si>
    <t>разница за                           1 полугодие 2016 года (+; -)</t>
  </si>
  <si>
    <t>на 01.07.2016</t>
  </si>
  <si>
    <t>Динамика собственных средства (капитала), млн. рублей</t>
  </si>
  <si>
    <t>ПАО "Татфондбанк"</t>
  </si>
  <si>
    <t>ПАО "Первобанк"</t>
  </si>
  <si>
    <t>ПАО "Запсибкомбанк"</t>
  </si>
  <si>
    <t>ОАО "АБ "РОССИЯ"</t>
  </si>
  <si>
    <t>ПАО "БАНК УРАЛСИБ"</t>
  </si>
  <si>
    <t>АО "ГЕНБАНК"</t>
  </si>
  <si>
    <t>ТКБ БАНК ПАО</t>
  </si>
  <si>
    <t>АКБ "РосЕвроБанк" (АО)</t>
  </si>
  <si>
    <t>АКБ "ПЕРЕСВЕТ" (АО)</t>
  </si>
  <si>
    <t>Динамика собственных средства (капитала) на отчетную дату, млн. рублей</t>
  </si>
  <si>
    <t>Динамика норматива Н1.0 на отчетную дату, %</t>
  </si>
  <si>
    <t>разница за                           2 квартал 2016 года (+; -)</t>
  </si>
  <si>
    <t>* - по ф 102</t>
  </si>
  <si>
    <t xml:space="preserve"> 01.01.2015</t>
  </si>
  <si>
    <t xml:space="preserve"> 01.01.2016</t>
  </si>
  <si>
    <t xml:space="preserve"> 01.04.2016</t>
  </si>
  <si>
    <t xml:space="preserve"> 01.07.2016</t>
  </si>
  <si>
    <t>Убыток за                         1 квартал 2016 года</t>
  </si>
  <si>
    <t>Убыток за  1- 2 кварталы 2016 года*</t>
  </si>
  <si>
    <t>Прибыль за  1 - 2 кв. 2016 года*</t>
  </si>
  <si>
    <t>Отношение У/Д</t>
  </si>
  <si>
    <t>Убытки за 2015 год</t>
  </si>
  <si>
    <t>Прибыль за 2015 год</t>
  </si>
  <si>
    <t>Прибыль за         1 квартал 2016 года</t>
  </si>
  <si>
    <t>Убыток за        1 полугодие 2016 года*</t>
  </si>
  <si>
    <t>Прибыль за       1 полугодие 2016 года*</t>
  </si>
  <si>
    <t>Убыток за        9 мес.  2016 года*</t>
  </si>
  <si>
    <t>Прибыль за        9 мес.  2016 года*</t>
  </si>
  <si>
    <t>разница за                          3 квартал 2016 года (+; -)</t>
  </si>
  <si>
    <t>разница за                         4 квартал 2016 года (+; -)</t>
  </si>
  <si>
    <t>Объем докапита-лизации</t>
  </si>
  <si>
    <t>АО "МБСП"</t>
  </si>
  <si>
    <t>АО "АБ "РОССИЯ"</t>
  </si>
  <si>
    <t>Убыток за        2016 год</t>
  </si>
  <si>
    <t>Прибыль за       2016 год</t>
  </si>
  <si>
    <t>н/д</t>
  </si>
  <si>
    <t>разница за                           1 квартал 2017 года (+; -)</t>
  </si>
  <si>
    <t>расчет кап-л 1 кв.2017</t>
  </si>
  <si>
    <t>разница за                     2016 год (+; -)</t>
  </si>
  <si>
    <t>отозвана лицензия 03.03.17</t>
  </si>
  <si>
    <t>ПАО "МОСКОВСКИЙ КРЕДИТНЫЙ БАНК"</t>
  </si>
  <si>
    <t>реорганизован с 18.11.16</t>
  </si>
  <si>
    <t>присоединен с 01.07.16 к ПАО "Промсвязьбанк"</t>
  </si>
  <si>
    <t>20 231,0</t>
  </si>
  <si>
    <t>80 923,8</t>
  </si>
  <si>
    <t>01.07.2017</t>
  </si>
  <si>
    <t>01.10.2017</t>
  </si>
  <si>
    <t>разница за                          2 квартал 2017 года (+; -)</t>
  </si>
  <si>
    <t>разница за                           3 квартал 2017 года (+; -)</t>
  </si>
  <si>
    <t>разница за                         2016 год     (+; -)</t>
  </si>
  <si>
    <t>разница за                           1 квартал 2017 года     (+; -)</t>
  </si>
  <si>
    <t>01.01.2018</t>
  </si>
  <si>
    <t>разница за                        4 квартал 2017 года (+; -)</t>
  </si>
  <si>
    <t>разница за год</t>
  </si>
  <si>
    <t>705373, 90</t>
  </si>
  <si>
    <t>разница за                         2017 год     (+; -)</t>
  </si>
  <si>
    <t>млн. рублей</t>
  </si>
  <si>
    <t>01.04.2018</t>
  </si>
  <si>
    <t>разница за                      1 квартал 2018 года (+; -)</t>
  </si>
  <si>
    <t>Дата заключения соглашения</t>
  </si>
  <si>
    <t>ПАО "АК БАРС" БАНК</t>
  </si>
  <si>
    <t>ПАО Банк ЗЕНИТ</t>
  </si>
  <si>
    <t>РНКБ Банк (ПАО)</t>
  </si>
  <si>
    <t>Банк МБСП (АО)</t>
  </si>
  <si>
    <t>ОА "АБ "РОССИЯ"</t>
  </si>
  <si>
    <t>Собственные средства (капитал) на первую отчетную дату</t>
  </si>
  <si>
    <t xml:space="preserve">Собственные средства (капитал) до осуществления мер по повышению капитализации </t>
  </si>
  <si>
    <t>01.10.2018</t>
  </si>
  <si>
    <t>01.01.2019</t>
  </si>
  <si>
    <t>-</t>
  </si>
  <si>
    <t>АО "Банк ДОМ.РФ"        (ранее АКБ "РОССИЙСКИЙ КАПИТАЛ" (ПАО))</t>
  </si>
  <si>
    <t>разница за 4 кв.</t>
  </si>
  <si>
    <t>изменение капитала в результате доапитализции</t>
  </si>
  <si>
    <t xml:space="preserve">прекращен </t>
  </si>
  <si>
    <t>отозвана лицензия</t>
  </si>
  <si>
    <t>снижение капитала как на 1 января 2017 года так и на 1 января 2018 года - 2 банка ТКБ и МБСП (Отозвана лицензия)</t>
  </si>
  <si>
    <t>присоединен к Совкомбанк</t>
  </si>
  <si>
    <t>не считаем</t>
  </si>
  <si>
    <t>отозвана лицензия 03.03.2017</t>
  </si>
  <si>
    <t>договор прекращен 25.12.2017</t>
  </si>
  <si>
    <t>договор прекращен 14.02.2017</t>
  </si>
  <si>
    <t>АО "Альфа банк"</t>
  </si>
  <si>
    <t>реорганизация в форме присоединения к ПАО "Промсвязьбанк"с 01.07.2016</t>
  </si>
  <si>
    <t>ПАО "МДМ-Банк" (переименован в ПАО "БИНБАНК")</t>
  </si>
  <si>
    <t>реорганизация в форме присоединения к МДМ-Банк с последующим переименованием в ПАО "БИНБАНК" с 18.11.2016</t>
  </si>
  <si>
    <t>отозвана лицензия 31.10.18</t>
  </si>
  <si>
    <t>привилегированные акции переданы в казну РФ 26.10.17</t>
  </si>
  <si>
    <t xml:space="preserve">договор прекращен 26.12.2017 </t>
  </si>
  <si>
    <t xml:space="preserve">договор прекращен 29.11.2017 </t>
  </si>
  <si>
    <t xml:space="preserve">договор прекращен 01.12.2017 </t>
  </si>
  <si>
    <t xml:space="preserve">договор прекращен 14.02.2017 </t>
  </si>
  <si>
    <t>присоединен к Совкомбанк с 12.11.18</t>
  </si>
  <si>
    <t xml:space="preserve"> присоединен к ПАО "Промсвязьбанк"с 01.07.16</t>
  </si>
  <si>
    <t xml:space="preserve">договор прекращен 25.12.17 </t>
  </si>
  <si>
    <t>Приложение № 3</t>
  </si>
  <si>
    <t>01.04.2019</t>
  </si>
  <si>
    <t>По состоянию на:</t>
  </si>
  <si>
    <t>договор прекращен 26.12.2017</t>
  </si>
  <si>
    <t>договор прекращен 29.11.2017 г.</t>
  </si>
  <si>
    <t>привилегированные акции АО "Банк ДОМ.РФ" переданы в казну Российской Федерации 26.10.2017 г.</t>
  </si>
  <si>
    <t>АО "Банк ДОМ.РФ"        (ранее АКБ "РОССИЙСКИЙ КАПИТАЛ" (ПАО)</t>
  </si>
  <si>
    <t>отозвана лицензия 31.10.2018 г.</t>
  </si>
  <si>
    <t>договор перкращен 25.12.2017 г.</t>
  </si>
  <si>
    <t>реорганизация в форме присоединения к МДМ-Банк с последующим переименованием в ПАО "БИНБАНК" с 18.11.2016 г.; прекращение деятельности ПАО "БИНБАНК" в связи с реорганизацией в форме присоединения к ПАО Банк "ФК Открытие" с 01.01.2019 г.</t>
  </si>
  <si>
    <t>субординированные обязательства прекращены с 13.02.2019 г.</t>
  </si>
  <si>
    <t xml:space="preserve">присоединен к ПАО "Совкомбанк" с 12.11.2018 </t>
  </si>
  <si>
    <t>01.01.2020</t>
  </si>
  <si>
    <t>субординированные обязательства прекращены с 14.02.2017 г. путем мены обыкновенных именных бездокументарных акций банка на права требования ГК АСВ по договорам субординированных займов</t>
  </si>
  <si>
    <t>Приложение № 2</t>
  </si>
  <si>
    <t>Динамика собственных средства (капитала)</t>
  </si>
  <si>
    <t xml:space="preserve">Динамика собственных средств (капитала) докапитализированных банков 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</si>
</sst>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"/>
    <numFmt numFmtId="166" formatCode="0.000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7" fillId="0" borderId="0" applyFont="0" applyFill="0" applyBorder="0" applyAlignment="0" applyProtection="0"/>
  </cellStyleXfs>
  <cellXfs count="574">
    <xf numFmtId="0" fontId="0" fillId="0" borderId="0" xfId="0"/>
    <xf numFmtId="0" fontId="2" fillId="0" borderId="0" xfId="0" applyFont="1"/>
    <xf numFmtId="49" fontId="2" fillId="0" borderId="1" xfId="1" applyNumberFormat="1" applyFont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right" vertical="center"/>
    </xf>
    <xf numFmtId="2" fontId="2" fillId="2" borderId="1" xfId="1" applyNumberFormat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right" vertical="center"/>
    </xf>
    <xf numFmtId="0" fontId="0" fillId="0" borderId="0" xfId="0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4" fontId="2" fillId="2" borderId="1" xfId="1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vertical="top"/>
    </xf>
    <xf numFmtId="4" fontId="2" fillId="0" borderId="1" xfId="1" applyNumberFormat="1" applyFont="1" applyFill="1" applyBorder="1" applyAlignment="1">
      <alignment horizontal="right" vertical="top"/>
    </xf>
    <xf numFmtId="2" fontId="2" fillId="0" borderId="1" xfId="1" applyNumberFormat="1" applyFont="1" applyFill="1" applyBorder="1" applyAlignment="1">
      <alignment horizontal="center" vertical="top"/>
    </xf>
    <xf numFmtId="4" fontId="2" fillId="0" borderId="1" xfId="1" applyNumberFormat="1" applyFont="1" applyFill="1" applyBorder="1" applyAlignment="1">
      <alignment horizontal="right" vertical="center"/>
    </xf>
    <xf numFmtId="2" fontId="2" fillId="0" borderId="1" xfId="1" applyNumberFormat="1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left" vertical="top" wrapText="1"/>
    </xf>
    <xf numFmtId="4" fontId="4" fillId="0" borderId="1" xfId="0" applyNumberFormat="1" applyFont="1" applyBorder="1"/>
    <xf numFmtId="4" fontId="0" fillId="0" borderId="0" xfId="0" applyNumberFormat="1"/>
    <xf numFmtId="4" fontId="5" fillId="0" borderId="1" xfId="0" applyNumberFormat="1" applyFont="1" applyBorder="1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4" fontId="2" fillId="0" borderId="6" xfId="1" applyNumberFormat="1" applyFont="1" applyFill="1" applyBorder="1" applyAlignment="1">
      <alignment horizontal="right" vertical="center"/>
    </xf>
    <xf numFmtId="4" fontId="4" fillId="4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165" fontId="4" fillId="0" borderId="1" xfId="0" applyNumberFormat="1" applyFont="1" applyBorder="1"/>
    <xf numFmtId="165" fontId="0" fillId="0" borderId="0" xfId="0" applyNumberFormat="1"/>
    <xf numFmtId="4" fontId="4" fillId="0" borderId="1" xfId="0" applyNumberFormat="1" applyFont="1" applyFill="1" applyBorder="1"/>
    <xf numFmtId="165" fontId="4" fillId="0" borderId="1" xfId="0" applyNumberFormat="1" applyFont="1" applyFill="1" applyBorder="1"/>
    <xf numFmtId="0" fontId="0" fillId="0" borderId="1" xfId="0" applyBorder="1"/>
    <xf numFmtId="4" fontId="0" fillId="0" borderId="1" xfId="0" applyNumberFormat="1" applyBorder="1"/>
    <xf numFmtId="0" fontId="6" fillId="0" borderId="1" xfId="0" applyFont="1" applyBorder="1" applyAlignment="1">
      <alignment vertical="center" wrapText="1"/>
    </xf>
    <xf numFmtId="164" fontId="0" fillId="0" borderId="1" xfId="2" applyFont="1" applyBorder="1"/>
    <xf numFmtId="4" fontId="4" fillId="0" borderId="1" xfId="0" applyNumberFormat="1" applyFont="1" applyFill="1" applyBorder="1" applyAlignment="1">
      <alignment horizontal="center"/>
    </xf>
    <xf numFmtId="164" fontId="4" fillId="4" borderId="1" xfId="2" applyFont="1" applyFill="1" applyBorder="1" applyAlignment="1">
      <alignment vertical="center" wrapText="1"/>
    </xf>
    <xf numFmtId="0" fontId="0" fillId="4" borderId="1" xfId="0" applyFill="1" applyBorder="1"/>
    <xf numFmtId="4" fontId="0" fillId="4" borderId="1" xfId="0" applyNumberFormat="1" applyFill="1" applyBorder="1"/>
    <xf numFmtId="0" fontId="2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/>
    <xf numFmtId="0" fontId="6" fillId="0" borderId="0" xfId="0" applyFont="1" applyBorder="1" applyAlignment="1">
      <alignment horizontal="center" vertical="center" wrapText="1"/>
    </xf>
    <xf numFmtId="4" fontId="4" fillId="4" borderId="0" xfId="0" applyNumberFormat="1" applyFont="1" applyFill="1" applyBorder="1" applyAlignment="1">
      <alignment horizontal="center"/>
    </xf>
    <xf numFmtId="4" fontId="5" fillId="0" borderId="0" xfId="0" applyNumberFormat="1" applyFont="1" applyBorder="1"/>
    <xf numFmtId="4" fontId="2" fillId="0" borderId="0" xfId="0" applyNumberFormat="1" applyFont="1"/>
    <xf numFmtId="2" fontId="2" fillId="4" borderId="1" xfId="1" applyNumberFormat="1" applyFont="1" applyFill="1" applyBorder="1" applyAlignment="1">
      <alignment horizontal="center" vertical="center"/>
    </xf>
    <xf numFmtId="2" fontId="2" fillId="4" borderId="1" xfId="1" applyNumberFormat="1" applyFont="1" applyFill="1" applyBorder="1" applyAlignment="1">
      <alignment horizontal="center" vertical="top"/>
    </xf>
    <xf numFmtId="2" fontId="9" fillId="4" borderId="1" xfId="1" applyNumberFormat="1" applyFont="1" applyFill="1" applyBorder="1" applyAlignment="1">
      <alignment horizontal="center" vertical="top"/>
    </xf>
    <xf numFmtId="2" fontId="9" fillId="4" borderId="1" xfId="1" applyNumberFormat="1" applyFont="1" applyFill="1" applyBorder="1" applyAlignment="1">
      <alignment horizontal="center" vertical="center"/>
    </xf>
    <xf numFmtId="165" fontId="10" fillId="0" borderId="1" xfId="0" applyNumberFormat="1" applyFont="1" applyBorder="1"/>
    <xf numFmtId="165" fontId="10" fillId="0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4" fontId="2" fillId="5" borderId="1" xfId="1" applyNumberFormat="1" applyFont="1" applyFill="1" applyBorder="1" applyAlignment="1">
      <alignment horizontal="right" vertical="center"/>
    </xf>
    <xf numFmtId="4" fontId="2" fillId="5" borderId="1" xfId="1" applyNumberFormat="1" applyFont="1" applyFill="1" applyBorder="1" applyAlignment="1">
      <alignment horizontal="right" vertical="top"/>
    </xf>
    <xf numFmtId="0" fontId="0" fillId="0" borderId="1" xfId="0" applyBorder="1" applyAlignment="1">
      <alignment vertical="top"/>
    </xf>
    <xf numFmtId="0" fontId="2" fillId="0" borderId="1" xfId="0" applyFont="1" applyBorder="1"/>
    <xf numFmtId="4" fontId="2" fillId="0" borderId="1" xfId="0" applyNumberFormat="1" applyFont="1" applyBorder="1"/>
    <xf numFmtId="164" fontId="4" fillId="0" borderId="0" xfId="2" applyFont="1"/>
    <xf numFmtId="0" fontId="2" fillId="0" borderId="0" xfId="0" applyFont="1" applyBorder="1"/>
    <xf numFmtId="4" fontId="2" fillId="0" borderId="6" xfId="1" applyNumberFormat="1" applyFont="1" applyFill="1" applyBorder="1" applyAlignment="1">
      <alignment horizontal="right" vertical="top"/>
    </xf>
    <xf numFmtId="4" fontId="2" fillId="6" borderId="1" xfId="0" applyNumberFormat="1" applyFont="1" applyFill="1" applyBorder="1"/>
    <xf numFmtId="4" fontId="4" fillId="0" borderId="1" xfId="0" applyNumberFormat="1" applyFont="1" applyBorder="1" applyAlignment="1">
      <alignment wrapText="1"/>
    </xf>
    <xf numFmtId="165" fontId="10" fillId="0" borderId="2" xfId="0" applyNumberFormat="1" applyFont="1" applyBorder="1"/>
    <xf numFmtId="164" fontId="4" fillId="0" borderId="1" xfId="2" applyFont="1" applyBorder="1"/>
    <xf numFmtId="164" fontId="10" fillId="0" borderId="1" xfId="2" applyFont="1" applyBorder="1"/>
    <xf numFmtId="4" fontId="2" fillId="0" borderId="6" xfId="0" applyNumberFormat="1" applyFont="1" applyFill="1" applyBorder="1"/>
    <xf numFmtId="2" fontId="2" fillId="5" borderId="1" xfId="1" applyNumberFormat="1" applyFont="1" applyFill="1" applyBorder="1" applyAlignment="1">
      <alignment horizontal="center" vertical="center"/>
    </xf>
    <xf numFmtId="2" fontId="9" fillId="5" borderId="1" xfId="1" applyNumberFormat="1" applyFont="1" applyFill="1" applyBorder="1" applyAlignment="1">
      <alignment horizontal="center" vertical="center"/>
    </xf>
    <xf numFmtId="2" fontId="2" fillId="5" borderId="1" xfId="1" applyNumberFormat="1" applyFont="1" applyFill="1" applyBorder="1" applyAlignment="1">
      <alignment horizontal="center" vertical="top"/>
    </xf>
    <xf numFmtId="2" fontId="9" fillId="5" borderId="1" xfId="1" applyNumberFormat="1" applyFont="1" applyFill="1" applyBorder="1" applyAlignment="1">
      <alignment horizontal="center" vertical="top"/>
    </xf>
    <xf numFmtId="164" fontId="4" fillId="5" borderId="1" xfId="2" applyFont="1" applyFill="1" applyBorder="1"/>
    <xf numFmtId="165" fontId="4" fillId="5" borderId="1" xfId="0" applyNumberFormat="1" applyFont="1" applyFill="1" applyBorder="1"/>
    <xf numFmtId="4" fontId="2" fillId="3" borderId="1" xfId="1" applyNumberFormat="1" applyFont="1" applyFill="1" applyBorder="1" applyAlignment="1">
      <alignment horizontal="right" vertical="top"/>
    </xf>
    <xf numFmtId="4" fontId="11" fillId="3" borderId="1" xfId="1" applyNumberFormat="1" applyFont="1" applyFill="1" applyBorder="1" applyAlignment="1">
      <alignment horizontal="right" vertical="top"/>
    </xf>
    <xf numFmtId="4" fontId="2" fillId="3" borderId="1" xfId="1" applyNumberFormat="1" applyFont="1" applyFill="1" applyBorder="1" applyAlignment="1">
      <alignment horizontal="right" vertical="center"/>
    </xf>
    <xf numFmtId="2" fontId="2" fillId="3" borderId="1" xfId="1" applyNumberFormat="1" applyFont="1" applyFill="1" applyBorder="1" applyAlignment="1">
      <alignment horizontal="center" vertical="top"/>
    </xf>
    <xf numFmtId="2" fontId="9" fillId="3" borderId="1" xfId="1" applyNumberFormat="1" applyFont="1" applyFill="1" applyBorder="1" applyAlignment="1">
      <alignment horizontal="center" vertical="top"/>
    </xf>
    <xf numFmtId="0" fontId="2" fillId="4" borderId="1" xfId="0" applyFont="1" applyFill="1" applyBorder="1"/>
    <xf numFmtId="164" fontId="0" fillId="0" borderId="0" xfId="0" applyNumberFormat="1"/>
    <xf numFmtId="164" fontId="4" fillId="0" borderId="1" xfId="2" applyFont="1" applyFill="1" applyBorder="1"/>
    <xf numFmtId="165" fontId="0" fillId="0" borderId="1" xfId="0" applyNumberFormat="1" applyBorder="1"/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left" vertical="top" wrapText="1"/>
    </xf>
    <xf numFmtId="4" fontId="4" fillId="4" borderId="1" xfId="0" applyNumberFormat="1" applyFont="1" applyFill="1" applyBorder="1"/>
    <xf numFmtId="165" fontId="4" fillId="4" borderId="1" xfId="0" applyNumberFormat="1" applyFont="1" applyFill="1" applyBorder="1"/>
    <xf numFmtId="164" fontId="4" fillId="4" borderId="1" xfId="2" applyFont="1" applyFill="1" applyBorder="1"/>
    <xf numFmtId="4" fontId="4" fillId="4" borderId="1" xfId="0" applyNumberFormat="1" applyFont="1" applyFill="1" applyBorder="1" applyAlignment="1">
      <alignment wrapText="1"/>
    </xf>
    <xf numFmtId="165" fontId="12" fillId="3" borderId="2" xfId="0" applyNumberFormat="1" applyFont="1" applyFill="1" applyBorder="1"/>
    <xf numFmtId="165" fontId="4" fillId="3" borderId="1" xfId="0" applyNumberFormat="1" applyFont="1" applyFill="1" applyBorder="1"/>
    <xf numFmtId="0" fontId="13" fillId="0" borderId="1" xfId="0" applyFont="1" applyFill="1" applyBorder="1" applyAlignment="1">
      <alignment vertical="top"/>
    </xf>
    <xf numFmtId="0" fontId="13" fillId="0" borderId="1" xfId="0" applyFont="1" applyFill="1" applyBorder="1" applyAlignment="1">
      <alignment horizontal="left" vertical="top" wrapText="1"/>
    </xf>
    <xf numFmtId="4" fontId="13" fillId="0" borderId="1" xfId="0" applyNumberFormat="1" applyFont="1" applyBorder="1"/>
    <xf numFmtId="165" fontId="13" fillId="0" borderId="1" xfId="0" applyNumberFormat="1" applyFont="1" applyBorder="1"/>
    <xf numFmtId="165" fontId="14" fillId="0" borderId="1" xfId="0" applyNumberFormat="1" applyFont="1" applyBorder="1"/>
    <xf numFmtId="164" fontId="13" fillId="0" borderId="1" xfId="2" applyFont="1" applyBorder="1"/>
    <xf numFmtId="4" fontId="13" fillId="0" borderId="1" xfId="0" applyNumberFormat="1" applyFont="1" applyFill="1" applyBorder="1"/>
    <xf numFmtId="165" fontId="13" fillId="0" borderId="1" xfId="0" applyNumberFormat="1" applyFont="1" applyFill="1" applyBorder="1"/>
    <xf numFmtId="165" fontId="14" fillId="0" borderId="1" xfId="0" applyNumberFormat="1" applyFont="1" applyFill="1" applyBorder="1"/>
    <xf numFmtId="0" fontId="13" fillId="0" borderId="1" xfId="0" applyFont="1" applyBorder="1"/>
    <xf numFmtId="4" fontId="13" fillId="0" borderId="1" xfId="0" applyNumberFormat="1" applyFont="1" applyBorder="1" applyAlignment="1">
      <alignment wrapText="1"/>
    </xf>
    <xf numFmtId="165" fontId="13" fillId="5" borderId="1" xfId="0" applyNumberFormat="1" applyFont="1" applyFill="1" applyBorder="1"/>
    <xf numFmtId="164" fontId="13" fillId="5" borderId="1" xfId="2" applyFont="1" applyFill="1" applyBorder="1"/>
    <xf numFmtId="164" fontId="13" fillId="0" borderId="1" xfId="2" applyFont="1" applyFill="1" applyBorder="1"/>
    <xf numFmtId="4" fontId="16" fillId="0" borderId="1" xfId="0" applyNumberFormat="1" applyFont="1" applyBorder="1"/>
    <xf numFmtId="0" fontId="4" fillId="0" borderId="0" xfId="0" applyFont="1"/>
    <xf numFmtId="164" fontId="4" fillId="0" borderId="0" xfId="0" applyNumberFormat="1" applyFont="1"/>
    <xf numFmtId="165" fontId="15" fillId="0" borderId="1" xfId="0" applyNumberFormat="1" applyFont="1" applyBorder="1"/>
    <xf numFmtId="165" fontId="16" fillId="0" borderId="1" xfId="0" applyNumberFormat="1" applyFont="1" applyBorder="1"/>
    <xf numFmtId="164" fontId="16" fillId="0" borderId="1" xfId="2" applyFont="1" applyBorder="1"/>
    <xf numFmtId="165" fontId="16" fillId="0" borderId="1" xfId="0" applyNumberFormat="1" applyFont="1" applyFill="1" applyBorder="1"/>
    <xf numFmtId="165" fontId="15" fillId="0" borderId="1" xfId="0" applyNumberFormat="1" applyFont="1" applyFill="1" applyBorder="1"/>
    <xf numFmtId="165" fontId="14" fillId="0" borderId="2" xfId="0" applyNumberFormat="1" applyFont="1" applyFill="1" applyBorder="1"/>
    <xf numFmtId="0" fontId="13" fillId="0" borderId="1" xfId="0" applyFont="1" applyFill="1" applyBorder="1"/>
    <xf numFmtId="4" fontId="13" fillId="0" borderId="1" xfId="0" applyNumberFormat="1" applyFont="1" applyFill="1" applyBorder="1" applyAlignment="1">
      <alignment wrapText="1"/>
    </xf>
    <xf numFmtId="0" fontId="0" fillId="0" borderId="0" xfId="0" applyFont="1" applyFill="1"/>
    <xf numFmtId="0" fontId="2" fillId="0" borderId="1" xfId="0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4" fontId="2" fillId="5" borderId="3" xfId="1" applyNumberFormat="1" applyFont="1" applyFill="1" applyBorder="1" applyAlignment="1">
      <alignment horizontal="right" vertical="center"/>
    </xf>
    <xf numFmtId="164" fontId="13" fillId="0" borderId="1" xfId="2" applyFont="1" applyBorder="1" applyAlignment="1">
      <alignment horizontal="right"/>
    </xf>
    <xf numFmtId="164" fontId="13" fillId="0" borderId="1" xfId="2" applyFont="1" applyFill="1" applyBorder="1" applyAlignment="1">
      <alignment horizontal="right"/>
    </xf>
    <xf numFmtId="164" fontId="13" fillId="5" borderId="1" xfId="2" applyFont="1" applyFill="1" applyBorder="1" applyAlignment="1">
      <alignment horizontal="right"/>
    </xf>
    <xf numFmtId="164" fontId="16" fillId="0" borderId="1" xfId="2" applyFont="1" applyBorder="1" applyAlignment="1">
      <alignment horizontal="right"/>
    </xf>
    <xf numFmtId="164" fontId="13" fillId="6" borderId="1" xfId="2" applyFont="1" applyFill="1" applyBorder="1" applyAlignment="1">
      <alignment horizontal="right"/>
    </xf>
    <xf numFmtId="0" fontId="13" fillId="4" borderId="1" xfId="0" applyFont="1" applyFill="1" applyBorder="1" applyAlignment="1">
      <alignment horizontal="left" vertical="top" wrapText="1"/>
    </xf>
    <xf numFmtId="4" fontId="13" fillId="4" borderId="1" xfId="0" applyNumberFormat="1" applyFont="1" applyFill="1" applyBorder="1"/>
    <xf numFmtId="165" fontId="13" fillId="4" borderId="1" xfId="0" applyNumberFormat="1" applyFont="1" applyFill="1" applyBorder="1"/>
    <xf numFmtId="164" fontId="13" fillId="4" borderId="1" xfId="2" applyFont="1" applyFill="1" applyBorder="1"/>
    <xf numFmtId="0" fontId="4" fillId="4" borderId="0" xfId="0" applyFont="1" applyFill="1"/>
    <xf numFmtId="164" fontId="13" fillId="4" borderId="1" xfId="2" applyFont="1" applyFill="1" applyBorder="1" applyAlignment="1">
      <alignment horizontal="right"/>
    </xf>
    <xf numFmtId="2" fontId="3" fillId="0" borderId="1" xfId="1" applyNumberFormat="1" applyFont="1" applyFill="1" applyBorder="1" applyAlignment="1">
      <alignment horizontal="right"/>
    </xf>
    <xf numFmtId="2" fontId="2" fillId="0" borderId="1" xfId="1" applyNumberFormat="1" applyFont="1" applyFill="1" applyBorder="1" applyAlignment="1">
      <alignment horizontal="right" vertical="center"/>
    </xf>
    <xf numFmtId="2" fontId="2" fillId="0" borderId="1" xfId="1" applyNumberFormat="1" applyFont="1" applyFill="1" applyBorder="1" applyAlignment="1">
      <alignment horizontal="right" vertical="top"/>
    </xf>
    <xf numFmtId="2" fontId="2" fillId="0" borderId="1" xfId="1" applyNumberFormat="1" applyFont="1" applyFill="1" applyBorder="1" applyAlignment="1">
      <alignment horizontal="right"/>
    </xf>
    <xf numFmtId="4" fontId="2" fillId="5" borderId="1" xfId="1" applyNumberFormat="1" applyFont="1" applyFill="1" applyBorder="1" applyAlignment="1">
      <alignment horizontal="right"/>
    </xf>
    <xf numFmtId="4" fontId="2" fillId="3" borderId="1" xfId="1" applyNumberFormat="1" applyFont="1" applyFill="1" applyBorder="1" applyAlignment="1">
      <alignment horizontal="right"/>
    </xf>
    <xf numFmtId="2" fontId="2" fillId="3" borderId="1" xfId="1" applyNumberFormat="1" applyFont="1" applyFill="1" applyBorder="1" applyAlignment="1">
      <alignment horizontal="right"/>
    </xf>
    <xf numFmtId="2" fontId="13" fillId="0" borderId="1" xfId="0" applyNumberFormat="1" applyFont="1" applyBorder="1"/>
    <xf numFmtId="2" fontId="2" fillId="3" borderId="1" xfId="1" applyNumberFormat="1" applyFont="1" applyFill="1" applyBorder="1" applyAlignment="1">
      <alignment horizontal="right" vertical="top"/>
    </xf>
    <xf numFmtId="4" fontId="2" fillId="0" borderId="1" xfId="1" applyNumberFormat="1" applyFont="1" applyFill="1" applyBorder="1" applyAlignment="1">
      <alignment horizontal="right"/>
    </xf>
    <xf numFmtId="2" fontId="2" fillId="0" borderId="1" xfId="1" applyNumberFormat="1" applyFont="1" applyFill="1" applyBorder="1" applyAlignment="1">
      <alignment horizontal="center"/>
    </xf>
    <xf numFmtId="2" fontId="9" fillId="5" borderId="1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166" fontId="0" fillId="0" borderId="1" xfId="0" applyNumberFormat="1" applyBorder="1"/>
    <xf numFmtId="49" fontId="2" fillId="0" borderId="4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5" borderId="1" xfId="0" applyFont="1" applyFill="1" applyBorder="1"/>
    <xf numFmtId="4" fontId="2" fillId="5" borderId="1" xfId="0" applyNumberFormat="1" applyFont="1" applyFill="1" applyBorder="1"/>
    <xf numFmtId="4" fontId="13" fillId="5" borderId="1" xfId="0" applyNumberFormat="1" applyFont="1" applyFill="1" applyBorder="1" applyAlignment="1">
      <alignment wrapText="1"/>
    </xf>
    <xf numFmtId="4" fontId="0" fillId="5" borderId="1" xfId="0" applyNumberFormat="1" applyFill="1" applyBorder="1"/>
    <xf numFmtId="0" fontId="2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left" vertical="top" wrapText="1"/>
    </xf>
    <xf numFmtId="4" fontId="11" fillId="5" borderId="1" xfId="1" applyNumberFormat="1" applyFont="1" applyFill="1" applyBorder="1" applyAlignment="1">
      <alignment horizontal="right" vertical="top"/>
    </xf>
    <xf numFmtId="4" fontId="0" fillId="0" borderId="5" xfId="0" applyNumberForma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" fontId="2" fillId="0" borderId="1" xfId="0" applyNumberFormat="1" applyFont="1" applyFill="1" applyBorder="1"/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Border="1"/>
    <xf numFmtId="4" fontId="2" fillId="0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2" fillId="5" borderId="1" xfId="0" applyNumberFormat="1" applyFont="1" applyFill="1" applyBorder="1" applyAlignment="1">
      <alignment wrapText="1"/>
    </xf>
    <xf numFmtId="4" fontId="6" fillId="0" borderId="1" xfId="0" applyNumberFormat="1" applyFont="1" applyBorder="1"/>
    <xf numFmtId="49" fontId="2" fillId="0" borderId="1" xfId="1" applyNumberFormat="1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4" fontId="0" fillId="4" borderId="0" xfId="0" applyNumberFormat="1" applyFill="1"/>
    <xf numFmtId="14" fontId="2" fillId="0" borderId="1" xfId="1" applyNumberFormat="1" applyFont="1" applyFill="1" applyBorder="1" applyAlignment="1">
      <alignment horizontal="center" vertical="center" wrapText="1"/>
    </xf>
    <xf numFmtId="166" fontId="0" fillId="0" borderId="1" xfId="0" applyNumberFormat="1" applyFill="1" applyBorder="1"/>
    <xf numFmtId="0" fontId="0" fillId="0" borderId="0" xfId="0" applyFill="1"/>
    <xf numFmtId="0" fontId="17" fillId="0" borderId="0" xfId="0" applyFont="1" applyFill="1"/>
    <xf numFmtId="0" fontId="0" fillId="0" borderId="5" xfId="0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/>
    <xf numFmtId="4" fontId="11" fillId="0" borderId="1" xfId="0" applyNumberFormat="1" applyFont="1" applyFill="1" applyBorder="1"/>
    <xf numFmtId="4" fontId="11" fillId="5" borderId="1" xfId="0" applyNumberFormat="1" applyFont="1" applyFill="1" applyBorder="1"/>
    <xf numFmtId="4" fontId="2" fillId="5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4" fontId="11" fillId="0" borderId="1" xfId="0" applyNumberFormat="1" applyFont="1" applyFill="1" applyBorder="1" applyAlignment="1">
      <alignment horizontal="right"/>
    </xf>
    <xf numFmtId="2" fontId="2" fillId="5" borderId="6" xfId="1" applyNumberFormat="1" applyFont="1" applyFill="1" applyBorder="1" applyAlignment="1">
      <alignment horizontal="right" vertical="center"/>
    </xf>
    <xf numFmtId="2" fontId="2" fillId="5" borderId="1" xfId="1" applyNumberFormat="1" applyFont="1" applyFill="1" applyBorder="1" applyAlignment="1">
      <alignment horizontal="right"/>
    </xf>
    <xf numFmtId="4" fontId="11" fillId="5" borderId="1" xfId="0" applyNumberFormat="1" applyFont="1" applyFill="1" applyBorder="1" applyAlignment="1">
      <alignment horizontal="right"/>
    </xf>
    <xf numFmtId="14" fontId="2" fillId="0" borderId="1" xfId="0" applyNumberFormat="1" applyFont="1" applyFill="1" applyBorder="1"/>
    <xf numFmtId="4" fontId="2" fillId="0" borderId="4" xfId="1" applyNumberFormat="1" applyFont="1" applyFill="1" applyBorder="1" applyAlignment="1">
      <alignment horizontal="right" vertical="center"/>
    </xf>
    <xf numFmtId="4" fontId="2" fillId="5" borderId="4" xfId="1" applyNumberFormat="1" applyFont="1" applyFill="1" applyBorder="1" applyAlignment="1">
      <alignment horizontal="right" vertical="center"/>
    </xf>
    <xf numFmtId="4" fontId="2" fillId="5" borderId="4" xfId="1" applyNumberFormat="1" applyFont="1" applyFill="1" applyBorder="1" applyAlignment="1">
      <alignment horizontal="right" vertical="top"/>
    </xf>
    <xf numFmtId="4" fontId="2" fillId="0" borderId="4" xfId="1" applyNumberFormat="1" applyFont="1" applyFill="1" applyBorder="1" applyAlignment="1">
      <alignment horizontal="right" vertical="top"/>
    </xf>
    <xf numFmtId="4" fontId="2" fillId="0" borderId="4" xfId="0" applyNumberFormat="1" applyFont="1" applyBorder="1"/>
    <xf numFmtId="4" fontId="2" fillId="5" borderId="4" xfId="0" applyNumberFormat="1" applyFont="1" applyFill="1" applyBorder="1"/>
    <xf numFmtId="4" fontId="2" fillId="0" borderId="5" xfId="1" applyNumberFormat="1" applyFont="1" applyFill="1" applyBorder="1" applyAlignment="1">
      <alignment horizontal="right" vertical="center"/>
    </xf>
    <xf numFmtId="4" fontId="2" fillId="0" borderId="5" xfId="1" applyNumberFormat="1" applyFont="1" applyFill="1" applyBorder="1" applyAlignment="1">
      <alignment horizontal="right"/>
    </xf>
    <xf numFmtId="4" fontId="2" fillId="5" borderId="5" xfId="1" applyNumberFormat="1" applyFont="1" applyFill="1" applyBorder="1" applyAlignment="1">
      <alignment horizontal="right" vertical="center"/>
    </xf>
    <xf numFmtId="4" fontId="2" fillId="5" borderId="5" xfId="1" applyNumberFormat="1" applyFont="1" applyFill="1" applyBorder="1" applyAlignment="1">
      <alignment horizontal="right" vertical="top"/>
    </xf>
    <xf numFmtId="4" fontId="2" fillId="5" borderId="5" xfId="1" applyNumberFormat="1" applyFont="1" applyFill="1" applyBorder="1" applyAlignment="1">
      <alignment horizontal="right"/>
    </xf>
    <xf numFmtId="4" fontId="2" fillId="0" borderId="5" xfId="1" applyNumberFormat="1" applyFont="1" applyFill="1" applyBorder="1" applyAlignment="1">
      <alignment horizontal="right" vertical="top"/>
    </xf>
    <xf numFmtId="4" fontId="2" fillId="0" borderId="5" xfId="0" applyNumberFormat="1" applyFont="1" applyBorder="1"/>
    <xf numFmtId="4" fontId="2" fillId="5" borderId="5" xfId="0" applyNumberFormat="1" applyFont="1" applyFill="1" applyBorder="1"/>
    <xf numFmtId="4" fontId="2" fillId="0" borderId="15" xfId="0" applyNumberFormat="1" applyFont="1" applyFill="1" applyBorder="1"/>
    <xf numFmtId="4" fontId="2" fillId="0" borderId="15" xfId="0" applyNumberFormat="1" applyFont="1" applyFill="1" applyBorder="1" applyAlignment="1">
      <alignment horizontal="right"/>
    </xf>
    <xf numFmtId="4" fontId="2" fillId="5" borderId="15" xfId="0" applyNumberFormat="1" applyFont="1" applyFill="1" applyBorder="1"/>
    <xf numFmtId="4" fontId="2" fillId="0" borderId="15" xfId="0" applyNumberFormat="1" applyFont="1" applyBorder="1" applyAlignment="1">
      <alignment wrapText="1"/>
    </xf>
    <xf numFmtId="14" fontId="2" fillId="0" borderId="1" xfId="0" applyNumberFormat="1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vertical="center"/>
    </xf>
    <xf numFmtId="4" fontId="2" fillId="5" borderId="15" xfId="0" applyNumberFormat="1" applyFont="1" applyFill="1" applyBorder="1" applyAlignment="1">
      <alignment vertical="center"/>
    </xf>
    <xf numFmtId="4" fontId="11" fillId="5" borderId="1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wrapText="1"/>
    </xf>
    <xf numFmtId="0" fontId="2" fillId="0" borderId="1" xfId="0" applyFont="1" applyFill="1" applyBorder="1"/>
    <xf numFmtId="0" fontId="2" fillId="0" borderId="10" xfId="0" applyFont="1" applyBorder="1" applyAlignment="1">
      <alignment horizontal="center" vertical="center" wrapText="1"/>
    </xf>
    <xf numFmtId="14" fontId="2" fillId="0" borderId="3" xfId="1" applyNumberFormat="1" applyFont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" fontId="2" fillId="5" borderId="1" xfId="1" applyNumberFormat="1" applyFont="1" applyFill="1" applyBorder="1" applyAlignment="1">
      <alignment horizontal="right" wrapText="1"/>
    </xf>
    <xf numFmtId="14" fontId="2" fillId="5" borderId="14" xfId="1" applyNumberFormat="1" applyFont="1" applyFill="1" applyBorder="1" applyAlignment="1">
      <alignment horizontal="right" vertical="center"/>
    </xf>
    <xf numFmtId="14" fontId="2" fillId="5" borderId="1" xfId="0" applyNumberFormat="1" applyFont="1" applyFill="1" applyBorder="1"/>
    <xf numFmtId="4" fontId="2" fillId="5" borderId="15" xfId="0" applyNumberFormat="1" applyFont="1" applyFill="1" applyBorder="1" applyAlignment="1">
      <alignment horizontal="right"/>
    </xf>
    <xf numFmtId="0" fontId="0" fillId="5" borderId="0" xfId="0" applyFill="1"/>
    <xf numFmtId="0" fontId="2" fillId="5" borderId="16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4" fontId="2" fillId="5" borderId="14" xfId="1" applyNumberFormat="1" applyFont="1" applyFill="1" applyBorder="1" applyAlignment="1">
      <alignment horizontal="right"/>
    </xf>
    <xf numFmtId="14" fontId="2" fillId="5" borderId="14" xfId="1" applyNumberFormat="1" applyFont="1" applyFill="1" applyBorder="1" applyAlignment="1">
      <alignment horizontal="right" wrapText="1"/>
    </xf>
    <xf numFmtId="4" fontId="0" fillId="5" borderId="0" xfId="0" applyNumberFormat="1" applyFill="1"/>
    <xf numFmtId="4" fontId="2" fillId="5" borderId="1" xfId="0" applyNumberFormat="1" applyFont="1" applyFill="1" applyBorder="1" applyAlignment="1"/>
    <xf numFmtId="4" fontId="2" fillId="5" borderId="1" xfId="0" applyNumberFormat="1" applyFont="1" applyFill="1" applyBorder="1" applyAlignment="1">
      <alignment horizontal="center" wrapText="1"/>
    </xf>
    <xf numFmtId="4" fontId="2" fillId="5" borderId="5" xfId="0" applyNumberFormat="1" applyFont="1" applyFill="1" applyBorder="1" applyAlignment="1">
      <alignment horizontal="center" wrapText="1"/>
    </xf>
    <xf numFmtId="4" fontId="2" fillId="5" borderId="5" xfId="1" applyNumberFormat="1" applyFont="1" applyFill="1" applyBorder="1" applyAlignment="1">
      <alignment horizontal="center" vertical="center"/>
    </xf>
    <xf numFmtId="4" fontId="11" fillId="5" borderId="12" xfId="0" applyNumberFormat="1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center"/>
    </xf>
    <xf numFmtId="4" fontId="2" fillId="5" borderId="0" xfId="0" applyNumberFormat="1" applyFont="1" applyFill="1" applyBorder="1" applyAlignment="1">
      <alignment horizontal="center" wrapText="1"/>
    </xf>
    <xf numFmtId="0" fontId="0" fillId="7" borderId="0" xfId="0" applyFill="1"/>
    <xf numFmtId="0" fontId="0" fillId="7" borderId="0" xfId="0" applyFill="1" applyBorder="1" applyAlignment="1"/>
    <xf numFmtId="0" fontId="2" fillId="7" borderId="9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14" fontId="2" fillId="7" borderId="3" xfId="1" applyNumberFormat="1" applyFont="1" applyFill="1" applyBorder="1" applyAlignment="1">
      <alignment horizontal="center" vertical="center" wrapText="1"/>
    </xf>
    <xf numFmtId="49" fontId="2" fillId="7" borderId="3" xfId="1" applyNumberFormat="1" applyFont="1" applyFill="1" applyBorder="1" applyAlignment="1">
      <alignment horizontal="center" vertical="center" wrapText="1"/>
    </xf>
    <xf numFmtId="49" fontId="2" fillId="7" borderId="1" xfId="1" applyNumberFormat="1" applyFont="1" applyFill="1" applyBorder="1" applyAlignment="1">
      <alignment horizontal="center" vertical="center" wrapText="1"/>
    </xf>
    <xf numFmtId="14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top"/>
    </xf>
    <xf numFmtId="0" fontId="2" fillId="7" borderId="1" xfId="0" applyFont="1" applyFill="1" applyBorder="1" applyAlignment="1">
      <alignment horizontal="left" vertical="top" wrapText="1"/>
    </xf>
    <xf numFmtId="4" fontId="2" fillId="7" borderId="4" xfId="1" applyNumberFormat="1" applyFont="1" applyFill="1" applyBorder="1" applyAlignment="1">
      <alignment horizontal="right" vertical="center"/>
    </xf>
    <xf numFmtId="14" fontId="2" fillId="7" borderId="14" xfId="1" applyNumberFormat="1" applyFont="1" applyFill="1" applyBorder="1" applyAlignment="1">
      <alignment horizontal="right" vertical="center"/>
    </xf>
    <xf numFmtId="4" fontId="2" fillId="7" borderId="1" xfId="0" applyNumberFormat="1" applyFont="1" applyFill="1" applyBorder="1"/>
    <xf numFmtId="14" fontId="2" fillId="7" borderId="1" xfId="0" applyNumberFormat="1" applyFont="1" applyFill="1" applyBorder="1"/>
    <xf numFmtId="4" fontId="2" fillId="7" borderId="15" xfId="0" applyNumberFormat="1" applyFont="1" applyFill="1" applyBorder="1"/>
    <xf numFmtId="4" fontId="2" fillId="7" borderId="5" xfId="1" applyNumberFormat="1" applyFont="1" applyFill="1" applyBorder="1" applyAlignment="1">
      <alignment horizontal="right" vertical="center"/>
    </xf>
    <xf numFmtId="4" fontId="2" fillId="7" borderId="1" xfId="1" applyNumberFormat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left" wrapText="1"/>
    </xf>
    <xf numFmtId="4" fontId="2" fillId="7" borderId="1" xfId="0" applyNumberFormat="1" applyFont="1" applyFill="1" applyBorder="1" applyAlignment="1">
      <alignment wrapText="1"/>
    </xf>
    <xf numFmtId="4" fontId="2" fillId="7" borderId="15" xfId="0" applyNumberFormat="1" applyFont="1" applyFill="1" applyBorder="1" applyAlignment="1">
      <alignment wrapText="1"/>
    </xf>
    <xf numFmtId="0" fontId="2" fillId="7" borderId="1" xfId="0" applyFont="1" applyFill="1" applyBorder="1"/>
    <xf numFmtId="4" fontId="2" fillId="7" borderId="1" xfId="0" applyNumberFormat="1" applyFont="1" applyFill="1" applyBorder="1" applyAlignment="1">
      <alignment horizontal="right"/>
    </xf>
    <xf numFmtId="4" fontId="2" fillId="7" borderId="15" xfId="0" applyNumberFormat="1" applyFont="1" applyFill="1" applyBorder="1" applyAlignment="1">
      <alignment horizontal="right"/>
    </xf>
    <xf numFmtId="4" fontId="2" fillId="7" borderId="5" xfId="1" applyNumberFormat="1" applyFont="1" applyFill="1" applyBorder="1" applyAlignment="1">
      <alignment horizontal="right"/>
    </xf>
    <xf numFmtId="4" fontId="2" fillId="7" borderId="1" xfId="1" applyNumberFormat="1" applyFont="1" applyFill="1" applyBorder="1" applyAlignment="1">
      <alignment horizontal="right"/>
    </xf>
    <xf numFmtId="2" fontId="2" fillId="7" borderId="6" xfId="1" applyNumberFormat="1" applyFont="1" applyFill="1" applyBorder="1" applyAlignment="1">
      <alignment horizontal="right" vertical="center"/>
    </xf>
    <xf numFmtId="2" fontId="2" fillId="7" borderId="1" xfId="1" applyNumberFormat="1" applyFont="1" applyFill="1" applyBorder="1" applyAlignment="1">
      <alignment horizontal="right"/>
    </xf>
    <xf numFmtId="4" fontId="2" fillId="7" borderId="3" xfId="1" applyNumberFormat="1" applyFont="1" applyFill="1" applyBorder="1" applyAlignment="1">
      <alignment horizontal="right" vertical="center"/>
    </xf>
    <xf numFmtId="4" fontId="2" fillId="7" borderId="4" xfId="1" applyNumberFormat="1" applyFont="1" applyFill="1" applyBorder="1" applyAlignment="1">
      <alignment horizontal="right"/>
    </xf>
    <xf numFmtId="14" fontId="2" fillId="7" borderId="14" xfId="1" applyNumberFormat="1" applyFont="1" applyFill="1" applyBorder="1" applyAlignment="1">
      <alignment horizontal="right"/>
    </xf>
    <xf numFmtId="14" fontId="0" fillId="7" borderId="0" xfId="0" applyNumberFormat="1" applyFill="1"/>
    <xf numFmtId="4" fontId="11" fillId="7" borderId="1" xfId="0" applyNumberFormat="1" applyFont="1" applyFill="1" applyBorder="1"/>
    <xf numFmtId="4" fontId="0" fillId="7" borderId="0" xfId="0" applyNumberFormat="1" applyFill="1"/>
    <xf numFmtId="4" fontId="2" fillId="7" borderId="4" xfId="1" applyNumberFormat="1" applyFont="1" applyFill="1" applyBorder="1" applyAlignment="1">
      <alignment horizontal="right" vertical="top"/>
    </xf>
    <xf numFmtId="4" fontId="2" fillId="7" borderId="5" xfId="1" applyNumberFormat="1" applyFont="1" applyFill="1" applyBorder="1" applyAlignment="1">
      <alignment horizontal="right" vertical="top"/>
    </xf>
    <xf numFmtId="4" fontId="2" fillId="7" borderId="1" xfId="0" applyNumberFormat="1" applyFont="1" applyFill="1" applyBorder="1" applyAlignment="1">
      <alignment vertical="center"/>
    </xf>
    <xf numFmtId="14" fontId="2" fillId="7" borderId="1" xfId="0" applyNumberFormat="1" applyFont="1" applyFill="1" applyBorder="1" applyAlignment="1">
      <alignment vertical="center"/>
    </xf>
    <xf numFmtId="4" fontId="2" fillId="7" borderId="15" xfId="0" applyNumberFormat="1" applyFont="1" applyFill="1" applyBorder="1" applyAlignment="1">
      <alignment vertical="center"/>
    </xf>
    <xf numFmtId="4" fontId="11" fillId="7" borderId="1" xfId="0" applyNumberFormat="1" applyFont="1" applyFill="1" applyBorder="1" applyAlignment="1">
      <alignment vertical="center"/>
    </xf>
    <xf numFmtId="4" fontId="11" fillId="7" borderId="1" xfId="0" applyNumberFormat="1" applyFont="1" applyFill="1" applyBorder="1" applyAlignment="1">
      <alignment horizontal="right"/>
    </xf>
    <xf numFmtId="0" fontId="0" fillId="7" borderId="1" xfId="0" applyFill="1" applyBorder="1"/>
    <xf numFmtId="4" fontId="2" fillId="7" borderId="4" xfId="0" applyNumberFormat="1" applyFont="1" applyFill="1" applyBorder="1"/>
    <xf numFmtId="4" fontId="2" fillId="7" borderId="5" xfId="0" applyNumberFormat="1" applyFont="1" applyFill="1" applyBorder="1"/>
    <xf numFmtId="0" fontId="2" fillId="7" borderId="0" xfId="0" applyFont="1" applyFill="1"/>
    <xf numFmtId="0" fontId="0" fillId="7" borderId="0" xfId="0" applyFill="1" applyAlignment="1">
      <alignment wrapText="1"/>
    </xf>
    <xf numFmtId="0" fontId="17" fillId="7" borderId="0" xfId="0" applyFont="1" applyFill="1"/>
    <xf numFmtId="0" fontId="2" fillId="7" borderId="14" xfId="0" applyFont="1" applyFill="1" applyBorder="1" applyAlignment="1">
      <alignment horizontal="center" vertical="center" wrapText="1"/>
    </xf>
    <xf numFmtId="14" fontId="2" fillId="7" borderId="0" xfId="0" applyNumberFormat="1" applyFont="1" applyFill="1" applyAlignment="1">
      <alignment horizontal="center" vertical="center" wrapText="1"/>
    </xf>
    <xf numFmtId="4" fontId="2" fillId="7" borderId="14" xfId="0" applyNumberFormat="1" applyFont="1" applyFill="1" applyBorder="1"/>
    <xf numFmtId="4" fontId="11" fillId="7" borderId="1" xfId="1" applyNumberFormat="1" applyFont="1" applyFill="1" applyBorder="1" applyAlignment="1">
      <alignment horizontal="right" vertical="center"/>
    </xf>
    <xf numFmtId="4" fontId="18" fillId="7" borderId="1" xfId="1" applyNumberFormat="1" applyFont="1" applyFill="1" applyBorder="1" applyAlignment="1">
      <alignment horizontal="right" vertical="center"/>
    </xf>
    <xf numFmtId="4" fontId="2" fillId="7" borderId="14" xfId="0" applyNumberFormat="1" applyFont="1" applyFill="1" applyBorder="1" applyAlignment="1">
      <alignment horizontal="right"/>
    </xf>
    <xf numFmtId="4" fontId="2" fillId="7" borderId="6" xfId="0" applyNumberFormat="1" applyFont="1" applyFill="1" applyBorder="1"/>
    <xf numFmtId="4" fontId="11" fillId="7" borderId="15" xfId="0" applyNumberFormat="1" applyFont="1" applyFill="1" applyBorder="1"/>
    <xf numFmtId="4" fontId="11" fillId="7" borderId="14" xfId="0" applyNumberFormat="1" applyFont="1" applyFill="1" applyBorder="1"/>
    <xf numFmtId="4" fontId="2" fillId="7" borderId="14" xfId="0" applyNumberFormat="1" applyFont="1" applyFill="1" applyBorder="1" applyAlignment="1">
      <alignment vertical="center"/>
    </xf>
    <xf numFmtId="4" fontId="6" fillId="7" borderId="1" xfId="1" applyNumberFormat="1" applyFont="1" applyFill="1" applyBorder="1" applyAlignment="1">
      <alignment horizontal="right"/>
    </xf>
    <xf numFmtId="4" fontId="2" fillId="7" borderId="14" xfId="0" applyNumberFormat="1" applyFont="1" applyFill="1" applyBorder="1" applyAlignment="1">
      <alignment wrapText="1"/>
    </xf>
    <xf numFmtId="4" fontId="18" fillId="7" borderId="1" xfId="0" applyNumberFormat="1" applyFont="1" applyFill="1" applyBorder="1"/>
    <xf numFmtId="0" fontId="2" fillId="7" borderId="6" xfId="0" applyFont="1" applyFill="1" applyBorder="1"/>
    <xf numFmtId="4" fontId="2" fillId="7" borderId="13" xfId="0" applyNumberFormat="1" applyFont="1" applyFill="1" applyBorder="1"/>
    <xf numFmtId="4" fontId="2" fillId="7" borderId="6" xfId="0" applyNumberFormat="1" applyFont="1" applyFill="1" applyBorder="1" applyAlignment="1">
      <alignment wrapText="1"/>
    </xf>
    <xf numFmtId="4" fontId="2" fillId="7" borderId="18" xfId="0" applyNumberFormat="1" applyFont="1" applyFill="1" applyBorder="1" applyAlignment="1">
      <alignment wrapText="1"/>
    </xf>
    <xf numFmtId="4" fontId="2" fillId="7" borderId="19" xfId="0" applyNumberFormat="1" applyFont="1" applyFill="1" applyBorder="1"/>
    <xf numFmtId="4" fontId="2" fillId="7" borderId="0" xfId="0" applyNumberFormat="1" applyFont="1" applyFill="1" applyBorder="1" applyAlignment="1">
      <alignment wrapText="1"/>
    </xf>
    <xf numFmtId="0" fontId="0" fillId="7" borderId="0" xfId="0" applyFill="1" applyAlignment="1">
      <alignment horizontal="left"/>
    </xf>
    <xf numFmtId="0" fontId="2" fillId="7" borderId="19" xfId="0" applyFont="1" applyFill="1" applyBorder="1"/>
    <xf numFmtId="0" fontId="2" fillId="7" borderId="6" xfId="0" applyFont="1" applyFill="1" applyBorder="1" applyAlignment="1">
      <alignment wrapText="1"/>
    </xf>
    <xf numFmtId="0" fontId="8" fillId="7" borderId="0" xfId="0" applyFont="1" applyFill="1"/>
    <xf numFmtId="0" fontId="2" fillId="7" borderId="12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4" fontId="2" fillId="7" borderId="1" xfId="1" applyNumberFormat="1" applyFont="1" applyFill="1" applyBorder="1" applyAlignment="1">
      <alignment horizontal="center" vertical="center" wrapText="1"/>
    </xf>
    <xf numFmtId="49" fontId="2" fillId="7" borderId="4" xfId="1" applyNumberFormat="1" applyFont="1" applyFill="1" applyBorder="1" applyAlignment="1">
      <alignment horizontal="center" vertical="center" wrapText="1"/>
    </xf>
    <xf numFmtId="14" fontId="2" fillId="7" borderId="0" xfId="1" applyNumberFormat="1" applyFont="1" applyFill="1" applyBorder="1" applyAlignment="1">
      <alignment horizontal="center" vertical="center" wrapText="1"/>
    </xf>
    <xf numFmtId="0" fontId="2" fillId="7" borderId="1" xfId="1" applyNumberFormat="1" applyFont="1" applyFill="1" applyBorder="1" applyAlignment="1">
      <alignment horizontal="right" vertical="center"/>
    </xf>
    <xf numFmtId="2" fontId="2" fillId="7" borderId="1" xfId="1" applyNumberFormat="1" applyFont="1" applyFill="1" applyBorder="1" applyAlignment="1">
      <alignment horizontal="center" vertical="center"/>
    </xf>
    <xf numFmtId="2" fontId="2" fillId="7" borderId="1" xfId="1" applyNumberFormat="1" applyFont="1" applyFill="1" applyBorder="1" applyAlignment="1">
      <alignment horizontal="right" vertical="center"/>
    </xf>
    <xf numFmtId="166" fontId="0" fillId="7" borderId="1" xfId="0" applyNumberFormat="1" applyFill="1" applyBorder="1"/>
    <xf numFmtId="166" fontId="0" fillId="7" borderId="0" xfId="0" applyNumberFormat="1" applyFill="1" applyBorder="1"/>
    <xf numFmtId="4" fontId="6" fillId="7" borderId="1" xfId="0" applyNumberFormat="1" applyFont="1" applyFill="1" applyBorder="1"/>
    <xf numFmtId="4" fontId="6" fillId="7" borderId="1" xfId="1" applyNumberFormat="1" applyFont="1" applyFill="1" applyBorder="1" applyAlignment="1">
      <alignment horizontal="right" vertical="center"/>
    </xf>
    <xf numFmtId="4" fontId="6" fillId="7" borderId="1" xfId="0" applyNumberFormat="1" applyFont="1" applyFill="1" applyBorder="1" applyAlignment="1">
      <alignment horizontal="right"/>
    </xf>
    <xf numFmtId="0" fontId="2" fillId="7" borderId="1" xfId="1" applyNumberFormat="1" applyFont="1" applyFill="1" applyBorder="1" applyAlignment="1">
      <alignment horizontal="right"/>
    </xf>
    <xf numFmtId="2" fontId="3" fillId="7" borderId="1" xfId="1" applyNumberFormat="1" applyFont="1" applyFill="1" applyBorder="1" applyAlignment="1">
      <alignment horizontal="center" vertical="center"/>
    </xf>
    <xf numFmtId="2" fontId="9" fillId="7" borderId="1" xfId="1" applyNumberFormat="1" applyFont="1" applyFill="1" applyBorder="1" applyAlignment="1">
      <alignment horizontal="center" vertical="center"/>
    </xf>
    <xf numFmtId="2" fontId="3" fillId="7" borderId="1" xfId="1" applyNumberFormat="1" applyFont="1" applyFill="1" applyBorder="1" applyAlignment="1">
      <alignment horizontal="right"/>
    </xf>
    <xf numFmtId="4" fontId="2" fillId="7" borderId="6" xfId="1" applyNumberFormat="1" applyFont="1" applyFill="1" applyBorder="1" applyAlignment="1">
      <alignment horizontal="right" vertical="center"/>
    </xf>
    <xf numFmtId="4" fontId="6" fillId="7" borderId="6" xfId="1" applyNumberFormat="1" applyFont="1" applyFill="1" applyBorder="1" applyAlignment="1">
      <alignment horizontal="right" vertical="center"/>
    </xf>
    <xf numFmtId="0" fontId="6" fillId="7" borderId="1" xfId="1" applyNumberFormat="1" applyFont="1" applyFill="1" applyBorder="1" applyAlignment="1">
      <alignment horizontal="right"/>
    </xf>
    <xf numFmtId="0" fontId="6" fillId="7" borderId="1" xfId="1" applyNumberFormat="1" applyFont="1" applyFill="1" applyBorder="1" applyAlignment="1">
      <alignment horizontal="right" vertical="center"/>
    </xf>
    <xf numFmtId="2" fontId="11" fillId="7" borderId="1" xfId="1" applyNumberFormat="1" applyFont="1" applyFill="1" applyBorder="1" applyAlignment="1">
      <alignment horizontal="right" vertical="center"/>
    </xf>
    <xf numFmtId="2" fontId="6" fillId="7" borderId="1" xfId="1" applyNumberFormat="1" applyFont="1" applyFill="1" applyBorder="1" applyAlignment="1">
      <alignment horizontal="right" vertical="center"/>
    </xf>
    <xf numFmtId="4" fontId="2" fillId="7" borderId="1" xfId="1" applyNumberFormat="1" applyFont="1" applyFill="1" applyBorder="1" applyAlignment="1">
      <alignment horizontal="right" vertical="top"/>
    </xf>
    <xf numFmtId="2" fontId="2" fillId="7" borderId="1" xfId="1" applyNumberFormat="1" applyFont="1" applyFill="1" applyBorder="1" applyAlignment="1">
      <alignment horizontal="center" vertical="top"/>
    </xf>
    <xf numFmtId="2" fontId="2" fillId="7" borderId="1" xfId="1" applyNumberFormat="1" applyFont="1" applyFill="1" applyBorder="1" applyAlignment="1">
      <alignment horizontal="right" vertical="top"/>
    </xf>
    <xf numFmtId="2" fontId="2" fillId="7" borderId="1" xfId="1" applyNumberFormat="1" applyFont="1" applyFill="1" applyBorder="1" applyAlignment="1">
      <alignment horizontal="center"/>
    </xf>
    <xf numFmtId="2" fontId="9" fillId="7" borderId="1" xfId="1" applyNumberFormat="1" applyFont="1" applyFill="1" applyBorder="1" applyAlignment="1">
      <alignment horizontal="center"/>
    </xf>
    <xf numFmtId="2" fontId="9" fillId="7" borderId="1" xfId="1" applyNumberFormat="1" applyFont="1" applyFill="1" applyBorder="1" applyAlignment="1">
      <alignment horizontal="center" vertical="top"/>
    </xf>
    <xf numFmtId="4" fontId="18" fillId="7" borderId="1" xfId="0" applyNumberFormat="1" applyFont="1" applyFill="1" applyBorder="1" applyAlignment="1">
      <alignment horizontal="right"/>
    </xf>
    <xf numFmtId="4" fontId="16" fillId="7" borderId="1" xfId="0" applyNumberFormat="1" applyFont="1" applyFill="1" applyBorder="1"/>
    <xf numFmtId="4" fontId="0" fillId="7" borderId="1" xfId="0" applyNumberFormat="1" applyFill="1" applyBorder="1"/>
    <xf numFmtId="4" fontId="2" fillId="7" borderId="0" xfId="0" applyNumberFormat="1" applyFont="1" applyFill="1"/>
    <xf numFmtId="0" fontId="6" fillId="7" borderId="1" xfId="0" applyFont="1" applyFill="1" applyBorder="1"/>
    <xf numFmtId="0" fontId="19" fillId="5" borderId="0" xfId="0" applyFont="1" applyFill="1" applyBorder="1" applyAlignment="1">
      <alignment horizontal="center"/>
    </xf>
    <xf numFmtId="0" fontId="19" fillId="5" borderId="0" xfId="0" applyFont="1" applyFill="1"/>
    <xf numFmtId="0" fontId="0" fillId="5" borderId="0" xfId="0" applyFill="1" applyBorder="1" applyAlignment="1"/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14" fontId="2" fillId="5" borderId="3" xfId="1" applyNumberFormat="1" applyFont="1" applyFill="1" applyBorder="1" applyAlignment="1">
      <alignment horizontal="center" vertical="center" wrapText="1"/>
    </xf>
    <xf numFmtId="49" fontId="2" fillId="5" borderId="3" xfId="1" applyNumberFormat="1" applyFont="1" applyFill="1" applyBorder="1" applyAlignment="1">
      <alignment horizontal="center" vertical="center" wrapText="1"/>
    </xf>
    <xf numFmtId="49" fontId="2" fillId="5" borderId="1" xfId="1" applyNumberFormat="1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left" wrapText="1"/>
    </xf>
    <xf numFmtId="4" fontId="2" fillId="5" borderId="4" xfId="1" applyNumberFormat="1" applyFont="1" applyFill="1" applyBorder="1" applyAlignment="1">
      <alignment horizontal="right" wrapText="1"/>
    </xf>
    <xf numFmtId="14" fontId="2" fillId="5" borderId="1" xfId="0" applyNumberFormat="1" applyFont="1" applyFill="1" applyBorder="1" applyAlignment="1">
      <alignment wrapText="1"/>
    </xf>
    <xf numFmtId="4" fontId="2" fillId="5" borderId="15" xfId="0" applyNumberFormat="1" applyFont="1" applyFill="1" applyBorder="1" applyAlignment="1">
      <alignment wrapText="1"/>
    </xf>
    <xf numFmtId="4" fontId="2" fillId="5" borderId="5" xfId="1" applyNumberFormat="1" applyFont="1" applyFill="1" applyBorder="1" applyAlignment="1">
      <alignment horizontal="right" wrapText="1"/>
    </xf>
    <xf numFmtId="0" fontId="2" fillId="5" borderId="1" xfId="0" applyFont="1" applyFill="1" applyBorder="1" applyAlignment="1"/>
    <xf numFmtId="4" fontId="2" fillId="5" borderId="4" xfId="1" applyNumberFormat="1" applyFont="1" applyFill="1" applyBorder="1" applyAlignment="1">
      <alignment horizontal="right"/>
    </xf>
    <xf numFmtId="14" fontId="2" fillId="5" borderId="1" xfId="0" applyNumberFormat="1" applyFont="1" applyFill="1" applyBorder="1" applyAlignment="1"/>
    <xf numFmtId="4" fontId="11" fillId="5" borderId="15" xfId="0" applyNumberFormat="1" applyFont="1" applyFill="1" applyBorder="1" applyAlignment="1"/>
    <xf numFmtId="0" fontId="2" fillId="5" borderId="12" xfId="0" applyFont="1" applyFill="1" applyBorder="1"/>
    <xf numFmtId="0" fontId="2" fillId="5" borderId="5" xfId="0" applyFont="1" applyFill="1" applyBorder="1"/>
    <xf numFmtId="14" fontId="0" fillId="5" borderId="0" xfId="0" applyNumberFormat="1" applyFill="1"/>
    <xf numFmtId="14" fontId="2" fillId="5" borderId="1" xfId="0" applyNumberFormat="1" applyFont="1" applyFill="1" applyBorder="1" applyAlignment="1">
      <alignment vertical="center"/>
    </xf>
    <xf numFmtId="4" fontId="11" fillId="5" borderId="1" xfId="0" applyNumberFormat="1" applyFont="1" applyFill="1" applyBorder="1" applyAlignment="1">
      <alignment wrapText="1"/>
    </xf>
    <xf numFmtId="4" fontId="2" fillId="5" borderId="1" xfId="1" applyNumberFormat="1" applyFont="1" applyFill="1" applyBorder="1" applyAlignment="1">
      <alignment horizontal="center" wrapText="1"/>
    </xf>
    <xf numFmtId="4" fontId="2" fillId="5" borderId="12" xfId="1" applyNumberFormat="1" applyFont="1" applyFill="1" applyBorder="1" applyAlignment="1">
      <alignment horizontal="center" wrapText="1"/>
    </xf>
    <xf numFmtId="4" fontId="6" fillId="5" borderId="12" xfId="1" applyNumberFormat="1" applyFont="1" applyFill="1" applyBorder="1" applyAlignment="1">
      <alignment horizontal="center" vertical="center" wrapText="1"/>
    </xf>
    <xf numFmtId="4" fontId="6" fillId="5" borderId="5" xfId="1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4" fontId="2" fillId="5" borderId="12" xfId="1" applyNumberFormat="1" applyFont="1" applyFill="1" applyBorder="1" applyAlignment="1">
      <alignment horizontal="right" vertical="center"/>
    </xf>
    <xf numFmtId="4" fontId="2" fillId="5" borderId="4" xfId="0" applyNumberFormat="1" applyFont="1" applyFill="1" applyBorder="1" applyAlignment="1"/>
    <xf numFmtId="4" fontId="2" fillId="5" borderId="5" xfId="0" applyNumberFormat="1" applyFont="1" applyFill="1" applyBorder="1" applyAlignment="1"/>
    <xf numFmtId="4" fontId="18" fillId="5" borderId="12" xfId="0" applyNumberFormat="1" applyFont="1" applyFill="1" applyBorder="1" applyAlignment="1">
      <alignment wrapText="1"/>
    </xf>
    <xf numFmtId="4" fontId="18" fillId="5" borderId="5" xfId="0" applyNumberFormat="1" applyFont="1" applyFill="1" applyBorder="1" applyAlignment="1">
      <alignment wrapText="1"/>
    </xf>
    <xf numFmtId="4" fontId="2" fillId="5" borderId="15" xfId="0" applyNumberFormat="1" applyFont="1" applyFill="1" applyBorder="1" applyAlignment="1"/>
    <xf numFmtId="4" fontId="11" fillId="5" borderId="1" xfId="0" applyNumberFormat="1" applyFont="1" applyFill="1" applyBorder="1" applyAlignment="1"/>
    <xf numFmtId="4" fontId="2" fillId="5" borderId="12" xfId="1" applyNumberFormat="1" applyFont="1" applyFill="1" applyBorder="1" applyAlignment="1">
      <alignment horizontal="center" vertical="center"/>
    </xf>
    <xf numFmtId="4" fontId="2" fillId="5" borderId="12" xfId="0" applyNumberFormat="1" applyFont="1" applyFill="1" applyBorder="1" applyAlignment="1">
      <alignment horizontal="center" wrapText="1"/>
    </xf>
    <xf numFmtId="4" fontId="6" fillId="5" borderId="12" xfId="0" applyNumberFormat="1" applyFont="1" applyFill="1" applyBorder="1" applyAlignment="1">
      <alignment horizontal="center"/>
    </xf>
    <xf numFmtId="4" fontId="6" fillId="5" borderId="5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 wrapText="1"/>
    </xf>
    <xf numFmtId="0" fontId="0" fillId="5" borderId="0" xfId="0" applyFill="1" applyAlignment="1">
      <alignment horizontal="left" wrapText="1"/>
    </xf>
    <xf numFmtId="4" fontId="2" fillId="5" borderId="0" xfId="1" applyNumberFormat="1" applyFont="1" applyFill="1" applyBorder="1" applyAlignment="1">
      <alignment horizontal="center" wrapText="1"/>
    </xf>
    <xf numFmtId="0" fontId="2" fillId="5" borderId="0" xfId="0" applyFont="1" applyFill="1"/>
    <xf numFmtId="0" fontId="0" fillId="5" borderId="0" xfId="0" applyFill="1" applyAlignment="1">
      <alignment wrapText="1"/>
    </xf>
    <xf numFmtId="14" fontId="2" fillId="5" borderId="1" xfId="1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4" xfId="1" applyNumberFormat="1" applyFont="1" applyFill="1" applyBorder="1" applyAlignment="1">
      <alignment horizontal="center" vertical="center"/>
    </xf>
    <xf numFmtId="14" fontId="2" fillId="5" borderId="14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4" fontId="2" fillId="0" borderId="4" xfId="0" applyNumberFormat="1" applyFont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" fontId="2" fillId="5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4" fontId="2" fillId="0" borderId="5" xfId="0" applyNumberFormat="1" applyFont="1" applyBorder="1" applyAlignment="1">
      <alignment vertical="center"/>
    </xf>
    <xf numFmtId="14" fontId="4" fillId="0" borderId="0" xfId="0" applyNumberFormat="1" applyFont="1"/>
    <xf numFmtId="0" fontId="19" fillId="5" borderId="20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/>
    <xf numFmtId="0" fontId="2" fillId="5" borderId="9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4" fontId="2" fillId="5" borderId="1" xfId="1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4" fontId="2" fillId="5" borderId="7" xfId="1" applyNumberFormat="1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4" fontId="2" fillId="5" borderId="5" xfId="1" applyNumberFormat="1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4" fontId="2" fillId="5" borderId="2" xfId="0" applyNumberFormat="1" applyFont="1" applyFill="1" applyBorder="1" applyAlignment="1">
      <alignment horizontal="center" vertical="center"/>
    </xf>
    <xf numFmtId="4" fontId="2" fillId="5" borderId="6" xfId="0" applyNumberFormat="1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horizontal="center" vertical="center"/>
    </xf>
    <xf numFmtId="4" fontId="2" fillId="5" borderId="4" xfId="1" applyNumberFormat="1" applyFont="1" applyFill="1" applyBorder="1" applyAlignment="1">
      <alignment horizontal="center" wrapText="1"/>
    </xf>
    <xf numFmtId="4" fontId="2" fillId="5" borderId="5" xfId="1" applyNumberFormat="1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4" fontId="2" fillId="5" borderId="4" xfId="0" applyNumberFormat="1" applyFont="1" applyFill="1" applyBorder="1" applyAlignment="1">
      <alignment horizontal="center" wrapText="1"/>
    </xf>
    <xf numFmtId="4" fontId="2" fillId="5" borderId="5" xfId="0" applyNumberFormat="1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2" fillId="5" borderId="12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4" fontId="2" fillId="5" borderId="7" xfId="1" applyNumberFormat="1" applyFont="1" applyFill="1" applyBorder="1" applyAlignment="1">
      <alignment horizontal="center" vertical="center" wrapText="1"/>
    </xf>
    <xf numFmtId="4" fontId="2" fillId="5" borderId="8" xfId="1" applyNumberFormat="1" applyFont="1" applyFill="1" applyBorder="1" applyAlignment="1">
      <alignment horizontal="center" vertical="center" wrapText="1"/>
    </xf>
    <xf numFmtId="4" fontId="2" fillId="5" borderId="13" xfId="1" applyNumberFormat="1" applyFont="1" applyFill="1" applyBorder="1" applyAlignment="1">
      <alignment horizontal="center" vertical="center" wrapText="1"/>
    </xf>
    <xf numFmtId="4" fontId="2" fillId="5" borderId="19" xfId="1" applyNumberFormat="1" applyFont="1" applyFill="1" applyBorder="1" applyAlignment="1">
      <alignment horizontal="center" vertical="center" wrapText="1"/>
    </xf>
    <xf numFmtId="4" fontId="2" fillId="5" borderId="9" xfId="1" applyNumberFormat="1" applyFont="1" applyFill="1" applyBorder="1" applyAlignment="1">
      <alignment horizontal="center" vertical="center" wrapText="1"/>
    </xf>
    <xf numFmtId="4" fontId="2" fillId="5" borderId="10" xfId="1" applyNumberFormat="1" applyFont="1" applyFill="1" applyBorder="1" applyAlignment="1">
      <alignment horizontal="center" vertical="center" wrapText="1"/>
    </xf>
    <xf numFmtId="4" fontId="11" fillId="5" borderId="4" xfId="0" applyNumberFormat="1" applyFont="1" applyFill="1" applyBorder="1" applyAlignment="1">
      <alignment horizontal="center" wrapText="1"/>
    </xf>
    <xf numFmtId="4" fontId="11" fillId="5" borderId="5" xfId="0" applyNumberFormat="1" applyFont="1" applyFill="1" applyBorder="1" applyAlignment="1">
      <alignment horizontal="center" wrapText="1"/>
    </xf>
    <xf numFmtId="0" fontId="0" fillId="5" borderId="12" xfId="0" applyFill="1" applyBorder="1" applyAlignment="1"/>
    <xf numFmtId="0" fontId="0" fillId="5" borderId="5" xfId="0" applyFill="1" applyBorder="1" applyAlignment="1"/>
    <xf numFmtId="0" fontId="0" fillId="7" borderId="7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4" fontId="18" fillId="7" borderId="4" xfId="0" applyNumberFormat="1" applyFont="1" applyFill="1" applyBorder="1" applyAlignment="1">
      <alignment horizontal="center"/>
    </xf>
    <xf numFmtId="4" fontId="18" fillId="7" borderId="12" xfId="0" applyNumberFormat="1" applyFont="1" applyFill="1" applyBorder="1" applyAlignment="1">
      <alignment horizontal="center"/>
    </xf>
    <xf numFmtId="4" fontId="18" fillId="7" borderId="5" xfId="0" applyNumberFormat="1" applyFont="1" applyFill="1" applyBorder="1" applyAlignment="1">
      <alignment horizontal="center"/>
    </xf>
    <xf numFmtId="4" fontId="6" fillId="7" borderId="4" xfId="0" applyNumberFormat="1" applyFont="1" applyFill="1" applyBorder="1" applyAlignment="1">
      <alignment horizontal="center"/>
    </xf>
    <xf numFmtId="4" fontId="6" fillId="7" borderId="12" xfId="0" applyNumberFormat="1" applyFont="1" applyFill="1" applyBorder="1" applyAlignment="1">
      <alignment horizontal="center"/>
    </xf>
    <xf numFmtId="4" fontId="6" fillId="7" borderId="5" xfId="0" applyNumberFormat="1" applyFont="1" applyFill="1" applyBorder="1" applyAlignment="1">
      <alignment horizontal="center"/>
    </xf>
    <xf numFmtId="0" fontId="0" fillId="7" borderId="4" xfId="0" applyFill="1" applyBorder="1" applyAlignment="1">
      <alignment horizontal="center" wrapText="1"/>
    </xf>
    <xf numFmtId="0" fontId="0" fillId="7" borderId="12" xfId="0" applyFill="1" applyBorder="1"/>
    <xf numFmtId="0" fontId="0" fillId="7" borderId="5" xfId="0" applyFill="1" applyBorder="1"/>
    <xf numFmtId="4" fontId="2" fillId="7" borderId="1" xfId="1" applyNumberFormat="1" applyFont="1" applyFill="1" applyBorder="1" applyAlignment="1">
      <alignment horizontal="center" vertical="center"/>
    </xf>
    <xf numFmtId="4" fontId="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4" fontId="2" fillId="7" borderId="4" xfId="1" applyNumberFormat="1" applyFont="1" applyFill="1" applyBorder="1" applyAlignment="1">
      <alignment horizontal="center" vertical="center"/>
    </xf>
    <xf numFmtId="4" fontId="2" fillId="7" borderId="12" xfId="1" applyNumberFormat="1" applyFont="1" applyFill="1" applyBorder="1" applyAlignment="1">
      <alignment horizontal="center" vertical="center"/>
    </xf>
    <xf numFmtId="4" fontId="2" fillId="7" borderId="5" xfId="1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4" fontId="2" fillId="7" borderId="2" xfId="1" applyNumberFormat="1" applyFont="1" applyFill="1" applyBorder="1" applyAlignment="1">
      <alignment horizontal="center" vertical="center"/>
    </xf>
    <xf numFmtId="4" fontId="2" fillId="7" borderId="6" xfId="1" applyNumberFormat="1" applyFont="1" applyFill="1" applyBorder="1" applyAlignment="1">
      <alignment horizontal="center" vertical="center"/>
    </xf>
    <xf numFmtId="4" fontId="2" fillId="7" borderId="3" xfId="1" applyNumberFormat="1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4" fontId="6" fillId="7" borderId="4" xfId="1" applyNumberFormat="1" applyFont="1" applyFill="1" applyBorder="1" applyAlignment="1">
      <alignment horizontal="center" vertical="center" wrapText="1"/>
    </xf>
    <xf numFmtId="4" fontId="6" fillId="7" borderId="12" xfId="1" applyNumberFormat="1" applyFont="1" applyFill="1" applyBorder="1" applyAlignment="1">
      <alignment horizontal="center" vertical="center" wrapText="1"/>
    </xf>
    <xf numFmtId="4" fontId="6" fillId="7" borderId="5" xfId="1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/>
    <xf numFmtId="0" fontId="2" fillId="7" borderId="9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4" fontId="2" fillId="7" borderId="7" xfId="1" applyNumberFormat="1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6" fillId="5" borderId="4" xfId="1" applyNumberFormat="1" applyFont="1" applyFill="1" applyBorder="1" applyAlignment="1">
      <alignment horizontal="center" vertical="center"/>
    </xf>
    <xf numFmtId="4" fontId="6" fillId="5" borderId="12" xfId="1" applyNumberFormat="1" applyFont="1" applyFill="1" applyBorder="1" applyAlignment="1">
      <alignment horizontal="center" vertical="center"/>
    </xf>
    <xf numFmtId="4" fontId="6" fillId="5" borderId="5" xfId="1" applyNumberFormat="1" applyFont="1" applyFill="1" applyBorder="1" applyAlignment="1">
      <alignment horizontal="center" vertical="center"/>
    </xf>
    <xf numFmtId="0" fontId="0" fillId="0" borderId="1" xfId="0" applyBorder="1" applyAlignment="1"/>
    <xf numFmtId="4" fontId="6" fillId="0" borderId="4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right"/>
    </xf>
    <xf numFmtId="0" fontId="16" fillId="0" borderId="8" xfId="0" applyFont="1" applyBorder="1" applyAlignment="1">
      <alignment horizontal="right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4" fontId="2" fillId="0" borderId="4" xfId="1" applyNumberFormat="1" applyFont="1" applyFill="1" applyBorder="1" applyAlignment="1">
      <alignment horizontal="center" vertical="center" wrapText="1"/>
    </xf>
    <xf numFmtId="4" fontId="2" fillId="0" borderId="5" xfId="1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/>
    <xf numFmtId="0" fontId="0" fillId="0" borderId="5" xfId="0" applyBorder="1" applyAlignment="1"/>
    <xf numFmtId="4" fontId="11" fillId="0" borderId="4" xfId="1" applyNumberFormat="1" applyFont="1" applyFill="1" applyBorder="1" applyAlignment="1">
      <alignment horizontal="center" vertical="center"/>
    </xf>
    <xf numFmtId="4" fontId="11" fillId="0" borderId="12" xfId="1" applyNumberFormat="1" applyFont="1" applyFill="1" applyBorder="1" applyAlignment="1">
      <alignment horizontal="center" vertical="center"/>
    </xf>
    <xf numFmtId="4" fontId="11" fillId="0" borderId="5" xfId="1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4" fontId="11" fillId="0" borderId="9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zoomScaleNormal="100" workbookViewId="0">
      <selection activeCell="B2" sqref="B2:B3"/>
    </sheetView>
  </sheetViews>
  <sheetFormatPr defaultColWidth="9.140625" defaultRowHeight="15"/>
  <cols>
    <col min="1" max="1" width="5.7109375" style="213" customWidth="1"/>
    <col min="2" max="2" width="24.140625" style="213" customWidth="1"/>
    <col min="3" max="3" width="10.85546875" style="213" customWidth="1"/>
    <col min="4" max="4" width="10.42578125" style="213" bestFit="1" customWidth="1"/>
    <col min="5" max="5" width="9.7109375" style="213" customWidth="1"/>
    <col min="6" max="6" width="10.28515625" style="213" customWidth="1"/>
    <col min="7" max="7" width="9.7109375" style="213" customWidth="1"/>
    <col min="8" max="8" width="9.85546875" style="213" customWidth="1"/>
    <col min="9" max="9" width="11.28515625" style="213" customWidth="1"/>
    <col min="10" max="10" width="11.42578125" style="213" customWidth="1"/>
    <col min="11" max="11" width="11.140625" style="213" customWidth="1"/>
    <col min="12" max="12" width="11.28515625" style="213" customWidth="1"/>
    <col min="13" max="14" width="12" style="213" customWidth="1"/>
    <col min="15" max="15" width="11.5703125" style="213" customWidth="1"/>
    <col min="16" max="16" width="11.7109375" style="213" customWidth="1"/>
    <col min="17" max="17" width="9.140625" style="213"/>
    <col min="18" max="18" width="10.28515625" style="213" customWidth="1"/>
    <col min="19" max="19" width="11.140625" style="213" customWidth="1"/>
    <col min="20" max="26" width="9.140625" style="213"/>
    <col min="27" max="27" width="10.140625" style="213" bestFit="1" customWidth="1"/>
    <col min="28" max="16384" width="9.140625" style="213"/>
  </cols>
  <sheetData>
    <row r="1" spans="1:27" ht="15.75">
      <c r="L1" s="407" t="s">
        <v>149</v>
      </c>
      <c r="M1" s="407"/>
      <c r="N1" s="332"/>
      <c r="O1" s="333"/>
    </row>
    <row r="2" spans="1:27" ht="24.75" customHeight="1">
      <c r="A2" s="408" t="s">
        <v>11</v>
      </c>
      <c r="B2" s="409" t="s">
        <v>12</v>
      </c>
      <c r="C2" s="408" t="s">
        <v>54</v>
      </c>
      <c r="D2" s="408"/>
      <c r="E2" s="408"/>
      <c r="F2" s="408"/>
      <c r="G2" s="408"/>
      <c r="H2" s="408"/>
      <c r="I2" s="408"/>
      <c r="J2" s="408"/>
      <c r="K2" s="408"/>
      <c r="L2" s="410"/>
      <c r="M2" s="411"/>
      <c r="N2" s="334"/>
      <c r="O2" s="334"/>
    </row>
    <row r="3" spans="1:27" ht="72.75" customHeight="1">
      <c r="A3" s="408"/>
      <c r="B3" s="409"/>
      <c r="C3" s="335" t="s">
        <v>68</v>
      </c>
      <c r="D3" s="214" t="s">
        <v>114</v>
      </c>
      <c r="E3" s="215" t="s">
        <v>85</v>
      </c>
      <c r="F3" s="412" t="s">
        <v>121</v>
      </c>
      <c r="G3" s="413"/>
      <c r="H3" s="412" t="s">
        <v>120</v>
      </c>
      <c r="I3" s="414"/>
      <c r="J3" s="336" t="s">
        <v>69</v>
      </c>
      <c r="K3" s="337">
        <v>42736</v>
      </c>
      <c r="L3" s="338" t="s">
        <v>106</v>
      </c>
      <c r="M3" s="339" t="s">
        <v>123</v>
      </c>
      <c r="N3" s="339" t="s">
        <v>150</v>
      </c>
      <c r="O3" s="339" t="s">
        <v>126</v>
      </c>
      <c r="P3" s="340" t="s">
        <v>108</v>
      </c>
    </row>
    <row r="4" spans="1:27">
      <c r="A4" s="150">
        <v>1</v>
      </c>
      <c r="B4" s="151" t="s">
        <v>1</v>
      </c>
      <c r="C4" s="183">
        <v>25090.6</v>
      </c>
      <c r="D4" s="210">
        <v>42121</v>
      </c>
      <c r="E4" s="147">
        <v>6272.75</v>
      </c>
      <c r="F4" s="211">
        <v>42095</v>
      </c>
      <c r="G4" s="147">
        <v>25759.4</v>
      </c>
      <c r="H4" s="211">
        <v>42125</v>
      </c>
      <c r="I4" s="198">
        <v>33208</v>
      </c>
      <c r="J4" s="190">
        <v>40999.599999999999</v>
      </c>
      <c r="K4" s="147">
        <v>50052.62</v>
      </c>
      <c r="L4" s="50">
        <v>68842.37</v>
      </c>
      <c r="M4" s="50">
        <v>104658.374</v>
      </c>
      <c r="N4" s="147">
        <v>103187.97100000001</v>
      </c>
      <c r="O4" s="50" t="e">
        <f>M4-#REF!</f>
        <v>#REF!</v>
      </c>
      <c r="P4" s="147">
        <f t="shared" ref="P4:P12" si="0">M4-L4</f>
        <v>35816.004000000001</v>
      </c>
    </row>
    <row r="5" spans="1:27" ht="23.45" customHeight="1">
      <c r="A5" s="341">
        <v>2</v>
      </c>
      <c r="B5" s="342" t="s">
        <v>9</v>
      </c>
      <c r="C5" s="343">
        <v>147336.5</v>
      </c>
      <c r="D5" s="217">
        <v>42149</v>
      </c>
      <c r="E5" s="160">
        <v>65193.5</v>
      </c>
      <c r="F5" s="344">
        <v>42125</v>
      </c>
      <c r="G5" s="160">
        <v>141147.17000000001</v>
      </c>
      <c r="H5" s="344">
        <v>42156</v>
      </c>
      <c r="I5" s="345">
        <v>197802.11</v>
      </c>
      <c r="J5" s="346">
        <v>213932.9</v>
      </c>
      <c r="K5" s="160">
        <v>270351.53999999998</v>
      </c>
      <c r="L5" s="432" t="s">
        <v>143</v>
      </c>
      <c r="M5" s="433"/>
      <c r="N5" s="147">
        <v>310444.23700000002</v>
      </c>
      <c r="O5" s="50" t="e">
        <f>M5-#REF!</f>
        <v>#REF!</v>
      </c>
      <c r="P5" s="146" t="e">
        <f t="shared" si="0"/>
        <v>#VALUE!</v>
      </c>
    </row>
    <row r="6" spans="1:27" ht="25.5">
      <c r="A6" s="150">
        <v>3</v>
      </c>
      <c r="B6" s="151" t="s">
        <v>95</v>
      </c>
      <c r="C6" s="183">
        <v>80923.8</v>
      </c>
      <c r="D6" s="210">
        <v>42163</v>
      </c>
      <c r="E6" s="174">
        <v>20231</v>
      </c>
      <c r="F6" s="211">
        <v>42156</v>
      </c>
      <c r="G6" s="174">
        <v>77546.17</v>
      </c>
      <c r="H6" s="211">
        <v>42186</v>
      </c>
      <c r="I6" s="212">
        <v>101391.73</v>
      </c>
      <c r="J6" s="192">
        <v>154526.20000000001</v>
      </c>
      <c r="K6" s="174">
        <v>141177.66</v>
      </c>
      <c r="L6" s="174">
        <v>252196.17</v>
      </c>
      <c r="M6" s="131">
        <v>272089.114</v>
      </c>
      <c r="N6" s="147">
        <v>266283.29200000002</v>
      </c>
      <c r="O6" s="131" t="e">
        <f>M6-#REF!</f>
        <v>#REF!</v>
      </c>
      <c r="P6" s="146">
        <f t="shared" si="0"/>
        <v>19892.943999999989</v>
      </c>
    </row>
    <row r="7" spans="1:27">
      <c r="A7" s="150">
        <v>4</v>
      </c>
      <c r="B7" s="151" t="s">
        <v>115</v>
      </c>
      <c r="C7" s="183">
        <v>48430.400000000001</v>
      </c>
      <c r="D7" s="210">
        <v>42164</v>
      </c>
      <c r="E7" s="147">
        <v>12107.5</v>
      </c>
      <c r="F7" s="211">
        <v>42156</v>
      </c>
      <c r="G7" s="147">
        <v>46247.360000000001</v>
      </c>
      <c r="H7" s="211">
        <v>42186</v>
      </c>
      <c r="I7" s="198">
        <v>55457.56</v>
      </c>
      <c r="J7" s="190">
        <v>58559.3</v>
      </c>
      <c r="K7" s="147">
        <v>71645.289999999994</v>
      </c>
      <c r="L7" s="178">
        <v>78930.78</v>
      </c>
      <c r="M7" s="50">
        <v>79008.228000000003</v>
      </c>
      <c r="N7" s="147">
        <v>78538.456000000006</v>
      </c>
      <c r="O7" s="50" t="e">
        <f>M7-#REF!</f>
        <v>#REF!</v>
      </c>
      <c r="P7" s="146">
        <f t="shared" si="0"/>
        <v>77.448000000003958</v>
      </c>
    </row>
    <row r="8" spans="1:27" ht="16.5" customHeight="1">
      <c r="A8" s="150">
        <v>5</v>
      </c>
      <c r="B8" s="151" t="s">
        <v>18</v>
      </c>
      <c r="C8" s="183">
        <v>28823.599999999999</v>
      </c>
      <c r="D8" s="210">
        <v>42173</v>
      </c>
      <c r="E8" s="174">
        <v>7206</v>
      </c>
      <c r="F8" s="211">
        <v>42156</v>
      </c>
      <c r="G8" s="174">
        <v>31218.06</v>
      </c>
      <c r="H8" s="211">
        <v>42186</v>
      </c>
      <c r="I8" s="212">
        <v>39306.199999999997</v>
      </c>
      <c r="J8" s="192">
        <v>41578.9</v>
      </c>
      <c r="K8" s="174">
        <v>36060.83</v>
      </c>
      <c r="L8" s="179">
        <v>36309.5</v>
      </c>
      <c r="M8" s="131">
        <v>40786.290999999997</v>
      </c>
      <c r="N8" s="147">
        <v>42675.92</v>
      </c>
      <c r="O8" s="131" t="e">
        <f>M8-#REF!</f>
        <v>#REF!</v>
      </c>
      <c r="P8" s="146">
        <f t="shared" si="0"/>
        <v>4476.7909999999974</v>
      </c>
    </row>
    <row r="9" spans="1:27">
      <c r="A9" s="150">
        <v>6</v>
      </c>
      <c r="B9" s="151" t="s">
        <v>3</v>
      </c>
      <c r="C9" s="183">
        <v>25812.799999999999</v>
      </c>
      <c r="D9" s="210">
        <v>42188</v>
      </c>
      <c r="E9" s="147">
        <v>6000</v>
      </c>
      <c r="F9" s="211">
        <v>42186</v>
      </c>
      <c r="G9" s="147">
        <v>24627.63</v>
      </c>
      <c r="H9" s="211">
        <v>42217</v>
      </c>
      <c r="I9" s="198">
        <v>29810.43</v>
      </c>
      <c r="J9" s="190">
        <v>31765.5</v>
      </c>
      <c r="K9" s="115">
        <v>32298.959999999999</v>
      </c>
      <c r="L9" s="50">
        <v>31026.080000000002</v>
      </c>
      <c r="M9" s="50">
        <v>27116.345000000001</v>
      </c>
      <c r="N9" s="147">
        <v>26410.398000000001</v>
      </c>
      <c r="O9" s="50" t="e">
        <f>M9-#REF!</f>
        <v>#REF!</v>
      </c>
      <c r="P9" s="146">
        <f t="shared" si="0"/>
        <v>-3909.7350000000006</v>
      </c>
    </row>
    <row r="10" spans="1:27">
      <c r="A10" s="150">
        <v>7</v>
      </c>
      <c r="B10" s="151" t="s">
        <v>4</v>
      </c>
      <c r="C10" s="183">
        <v>771040.3</v>
      </c>
      <c r="D10" s="210">
        <v>42209</v>
      </c>
      <c r="E10" s="147">
        <v>307390.5</v>
      </c>
      <c r="F10" s="211">
        <v>42186</v>
      </c>
      <c r="G10" s="147">
        <v>758293.7</v>
      </c>
      <c r="H10" s="211">
        <v>42217</v>
      </c>
      <c r="I10" s="198">
        <v>1079139.6399999999</v>
      </c>
      <c r="J10" s="190">
        <v>1014666</v>
      </c>
      <c r="K10" s="50">
        <v>1017820.77</v>
      </c>
      <c r="L10" s="147">
        <v>1061710.1299999999</v>
      </c>
      <c r="M10" s="50">
        <v>1583663.0290000001</v>
      </c>
      <c r="N10" s="147">
        <v>1589244.629</v>
      </c>
      <c r="O10" s="50" t="e">
        <f>M10-#REF!</f>
        <v>#REF!</v>
      </c>
      <c r="P10" s="146">
        <f t="shared" si="0"/>
        <v>521952.89900000021</v>
      </c>
    </row>
    <row r="11" spans="1:27" ht="30" customHeight="1">
      <c r="A11" s="347">
        <v>8</v>
      </c>
      <c r="B11" s="342" t="s">
        <v>5</v>
      </c>
      <c r="C11" s="343">
        <v>119716.5</v>
      </c>
      <c r="D11" s="217">
        <v>42221</v>
      </c>
      <c r="E11" s="160">
        <v>29929</v>
      </c>
      <c r="F11" s="344">
        <v>42217</v>
      </c>
      <c r="G11" s="160">
        <v>124622.37</v>
      </c>
      <c r="H11" s="344">
        <v>42248</v>
      </c>
      <c r="I11" s="345">
        <v>155840.24</v>
      </c>
      <c r="J11" s="346">
        <v>151265.20000000001</v>
      </c>
      <c r="K11" s="209">
        <v>152675.76</v>
      </c>
      <c r="L11" s="432" t="s">
        <v>142</v>
      </c>
      <c r="M11" s="433"/>
      <c r="N11" s="147">
        <v>130740.185</v>
      </c>
      <c r="O11" s="50" t="e">
        <f>M11-#REF!</f>
        <v>#REF!</v>
      </c>
      <c r="P11" s="146" t="e">
        <f t="shared" si="0"/>
        <v>#VALUE!</v>
      </c>
    </row>
    <row r="12" spans="1:27">
      <c r="A12" s="150">
        <v>9</v>
      </c>
      <c r="B12" s="151" t="s">
        <v>6</v>
      </c>
      <c r="C12" s="183">
        <v>502991.5</v>
      </c>
      <c r="D12" s="210">
        <v>42221</v>
      </c>
      <c r="E12" s="147">
        <v>125748</v>
      </c>
      <c r="F12" s="211">
        <v>42217</v>
      </c>
      <c r="G12" s="147">
        <v>471103.54</v>
      </c>
      <c r="H12" s="211">
        <v>42248</v>
      </c>
      <c r="I12" s="198">
        <v>619908.38</v>
      </c>
      <c r="J12" s="190">
        <v>646057.5</v>
      </c>
      <c r="K12" s="50">
        <v>689640.76</v>
      </c>
      <c r="L12" s="50">
        <v>705373.9</v>
      </c>
      <c r="M12" s="50">
        <v>697604.75399999996</v>
      </c>
      <c r="N12" s="147">
        <v>779999.25899999996</v>
      </c>
      <c r="O12" s="50" t="e">
        <f>M12-#REF!</f>
        <v>#REF!</v>
      </c>
      <c r="P12" s="146">
        <f t="shared" si="0"/>
        <v>-7769.1460000000661</v>
      </c>
    </row>
    <row r="13" spans="1:27" ht="52.15" customHeight="1">
      <c r="A13" s="347">
        <v>10</v>
      </c>
      <c r="B13" s="342" t="s">
        <v>7</v>
      </c>
      <c r="C13" s="348">
        <v>35203.800000000003</v>
      </c>
      <c r="D13" s="216">
        <v>42237</v>
      </c>
      <c r="E13" s="219">
        <v>8801</v>
      </c>
      <c r="F13" s="349">
        <v>42217</v>
      </c>
      <c r="G13" s="219">
        <v>40489.1</v>
      </c>
      <c r="H13" s="349">
        <v>42248</v>
      </c>
      <c r="I13" s="350">
        <v>55655.7</v>
      </c>
      <c r="J13" s="192">
        <v>53571.4</v>
      </c>
      <c r="K13" s="439" t="s">
        <v>139</v>
      </c>
      <c r="L13" s="450"/>
      <c r="M13" s="451"/>
      <c r="N13" s="50" t="s">
        <v>124</v>
      </c>
      <c r="O13" s="351"/>
      <c r="P13" s="352"/>
      <c r="S13" s="353">
        <v>42692</v>
      </c>
      <c r="AA13" s="353">
        <v>42692</v>
      </c>
    </row>
    <row r="14" spans="1:27">
      <c r="A14" s="150">
        <v>11</v>
      </c>
      <c r="B14" s="151" t="s">
        <v>116</v>
      </c>
      <c r="C14" s="183">
        <v>39731.4</v>
      </c>
      <c r="D14" s="210">
        <v>42248</v>
      </c>
      <c r="E14" s="147">
        <v>9932.75</v>
      </c>
      <c r="F14" s="211">
        <v>42248</v>
      </c>
      <c r="G14" s="147">
        <v>35543.440000000002</v>
      </c>
      <c r="H14" s="211">
        <v>42278</v>
      </c>
      <c r="I14" s="198">
        <v>44835.75</v>
      </c>
      <c r="J14" s="190">
        <v>43345.599999999999</v>
      </c>
      <c r="K14" s="50">
        <v>36554.15</v>
      </c>
      <c r="L14" s="173">
        <v>40497.019999999997</v>
      </c>
      <c r="M14" s="50">
        <v>36208.887999999999</v>
      </c>
      <c r="N14" s="147">
        <v>34725</v>
      </c>
      <c r="O14" s="50" t="e">
        <f>M14-#REF!</f>
        <v>#REF!</v>
      </c>
      <c r="P14" s="146">
        <f>M14-L14</f>
        <v>-4288.1319999999978</v>
      </c>
    </row>
    <row r="15" spans="1:27">
      <c r="A15" s="150">
        <v>12</v>
      </c>
      <c r="B15" s="151" t="s">
        <v>26</v>
      </c>
      <c r="C15" s="183">
        <v>28984.5</v>
      </c>
      <c r="D15" s="210">
        <v>42334</v>
      </c>
      <c r="E15" s="147">
        <v>7246</v>
      </c>
      <c r="F15" s="211">
        <v>42309</v>
      </c>
      <c r="G15" s="147">
        <v>20256.55</v>
      </c>
      <c r="H15" s="211">
        <v>42370</v>
      </c>
      <c r="I15" s="198">
        <v>26211.58</v>
      </c>
      <c r="J15" s="190">
        <v>26211.599999999999</v>
      </c>
      <c r="K15" s="50">
        <v>27828.57</v>
      </c>
      <c r="L15" s="173">
        <v>23364.17</v>
      </c>
      <c r="M15" s="50">
        <v>24576.651999999998</v>
      </c>
      <c r="N15" s="147">
        <v>26674.823</v>
      </c>
      <c r="O15" s="50" t="e">
        <f>M15-#REF!</f>
        <v>#REF!</v>
      </c>
      <c r="P15" s="146">
        <f>M15-L15</f>
        <v>1212.482</v>
      </c>
      <c r="S15" s="218">
        <f>M15-C15</f>
        <v>-4407.8480000000018</v>
      </c>
    </row>
    <row r="16" spans="1:27">
      <c r="A16" s="150">
        <v>13</v>
      </c>
      <c r="B16" s="151" t="s">
        <v>22</v>
      </c>
      <c r="C16" s="184">
        <v>47412.3</v>
      </c>
      <c r="D16" s="210">
        <v>42276</v>
      </c>
      <c r="E16" s="147">
        <v>11853</v>
      </c>
      <c r="F16" s="211">
        <v>42248</v>
      </c>
      <c r="G16" s="147">
        <v>39346.18</v>
      </c>
      <c r="H16" s="211">
        <v>42309</v>
      </c>
      <c r="I16" s="198">
        <v>51124.61</v>
      </c>
      <c r="J16" s="191">
        <v>48836.1</v>
      </c>
      <c r="K16" s="50">
        <v>37052.699999999997</v>
      </c>
      <c r="L16" s="173">
        <v>37510.720000000001</v>
      </c>
      <c r="M16" s="50">
        <v>45656.406999999999</v>
      </c>
      <c r="N16" s="147">
        <v>39981.538999999997</v>
      </c>
      <c r="O16" s="50" t="e">
        <f>M16-#REF!</f>
        <v>#REF!</v>
      </c>
      <c r="P16" s="146">
        <f>M16-L16</f>
        <v>8145.6869999999981</v>
      </c>
    </row>
    <row r="17" spans="1:19">
      <c r="A17" s="150">
        <v>14</v>
      </c>
      <c r="B17" s="151" t="s">
        <v>24</v>
      </c>
      <c r="C17" s="184">
        <v>26500.1</v>
      </c>
      <c r="D17" s="210">
        <v>42299</v>
      </c>
      <c r="E17" s="147">
        <v>6625</v>
      </c>
      <c r="F17" s="211">
        <v>42278</v>
      </c>
      <c r="G17" s="147">
        <v>23878.7</v>
      </c>
      <c r="H17" s="211">
        <v>42339</v>
      </c>
      <c r="I17" s="198">
        <v>28651.599999999999</v>
      </c>
      <c r="J17" s="191">
        <v>28106.6</v>
      </c>
      <c r="K17" s="50">
        <v>28477.26</v>
      </c>
      <c r="L17" s="173">
        <v>31504.17</v>
      </c>
      <c r="M17" s="50">
        <v>31049.397000000001</v>
      </c>
      <c r="N17" s="147">
        <v>30830.773000000001</v>
      </c>
      <c r="O17" s="50" t="e">
        <f>M17-#REF!</f>
        <v>#REF!</v>
      </c>
      <c r="P17" s="146">
        <f>M17-L17</f>
        <v>-454.77299999999741</v>
      </c>
    </row>
    <row r="18" spans="1:19" ht="14.45" customHeight="1">
      <c r="A18" s="417">
        <v>15</v>
      </c>
      <c r="B18" s="420" t="s">
        <v>125</v>
      </c>
      <c r="C18" s="423">
        <v>21450.1</v>
      </c>
      <c r="D18" s="210">
        <v>42300</v>
      </c>
      <c r="E18" s="147">
        <v>5362.5</v>
      </c>
      <c r="F18" s="211">
        <v>42278</v>
      </c>
      <c r="G18" s="147">
        <v>17443.07</v>
      </c>
      <c r="H18" s="211">
        <v>42339</v>
      </c>
      <c r="I18" s="198">
        <v>21618.93</v>
      </c>
      <c r="J18" s="426">
        <v>20461.7</v>
      </c>
      <c r="K18" s="415">
        <v>37278.28</v>
      </c>
      <c r="L18" s="442" t="s">
        <v>141</v>
      </c>
      <c r="M18" s="443"/>
      <c r="N18" s="429">
        <v>17163.412</v>
      </c>
      <c r="O18" s="415" t="e">
        <f>M18-#REF!</f>
        <v>#REF!</v>
      </c>
      <c r="P18" s="416" t="e">
        <f>M18-L18</f>
        <v>#VALUE!</v>
      </c>
    </row>
    <row r="19" spans="1:19">
      <c r="A19" s="418"/>
      <c r="B19" s="421"/>
      <c r="C19" s="424"/>
      <c r="D19" s="210">
        <v>42474</v>
      </c>
      <c r="E19" s="147">
        <v>8200</v>
      </c>
      <c r="F19" s="211">
        <v>42461</v>
      </c>
      <c r="G19" s="147">
        <v>18753.900000000001</v>
      </c>
      <c r="H19" s="211">
        <v>42491</v>
      </c>
      <c r="I19" s="198">
        <v>26755.14</v>
      </c>
      <c r="J19" s="427"/>
      <c r="K19" s="428"/>
      <c r="L19" s="444"/>
      <c r="M19" s="445"/>
      <c r="N19" s="430"/>
      <c r="O19" s="415"/>
      <c r="P19" s="409"/>
    </row>
    <row r="20" spans="1:19">
      <c r="A20" s="418"/>
      <c r="B20" s="421"/>
      <c r="C20" s="424"/>
      <c r="D20" s="210">
        <v>42572</v>
      </c>
      <c r="E20" s="147">
        <v>800</v>
      </c>
      <c r="F20" s="211">
        <v>42552</v>
      </c>
      <c r="G20" s="147">
        <v>26363.46</v>
      </c>
      <c r="H20" s="211">
        <v>42583</v>
      </c>
      <c r="I20" s="198">
        <v>33081.83</v>
      </c>
      <c r="J20" s="427"/>
      <c r="K20" s="428"/>
      <c r="L20" s="444"/>
      <c r="M20" s="445"/>
      <c r="N20" s="430"/>
      <c r="O20" s="415"/>
      <c r="P20" s="409"/>
    </row>
    <row r="21" spans="1:19">
      <c r="A21" s="418"/>
      <c r="B21" s="421"/>
      <c r="C21" s="424"/>
      <c r="D21" s="210">
        <v>42719</v>
      </c>
      <c r="E21" s="147">
        <v>9942.75</v>
      </c>
      <c r="F21" s="211">
        <v>42705</v>
      </c>
      <c r="G21" s="147">
        <v>32622.31</v>
      </c>
      <c r="H21" s="211">
        <v>42736</v>
      </c>
      <c r="I21" s="198">
        <v>37278.28</v>
      </c>
      <c r="J21" s="427"/>
      <c r="K21" s="428"/>
      <c r="L21" s="444"/>
      <c r="M21" s="445"/>
      <c r="N21" s="430"/>
      <c r="O21" s="415"/>
      <c r="P21" s="409"/>
    </row>
    <row r="22" spans="1:19">
      <c r="A22" s="418"/>
      <c r="B22" s="421"/>
      <c r="C22" s="424"/>
      <c r="D22" s="210">
        <v>42824</v>
      </c>
      <c r="E22" s="147">
        <v>1115.77</v>
      </c>
      <c r="F22" s="211">
        <v>42795</v>
      </c>
      <c r="G22" s="147">
        <v>34616.58</v>
      </c>
      <c r="H22" s="211">
        <v>42887</v>
      </c>
      <c r="I22" s="198">
        <v>31604.67</v>
      </c>
      <c r="J22" s="427"/>
      <c r="K22" s="428"/>
      <c r="L22" s="444"/>
      <c r="M22" s="445"/>
      <c r="N22" s="430"/>
      <c r="O22" s="415"/>
      <c r="P22" s="409"/>
    </row>
    <row r="23" spans="1:19">
      <c r="A23" s="419"/>
      <c r="B23" s="422"/>
      <c r="C23" s="425"/>
      <c r="D23" s="210">
        <v>42885</v>
      </c>
      <c r="E23" s="147">
        <v>14223</v>
      </c>
      <c r="F23" s="211">
        <v>42856</v>
      </c>
      <c r="G23" s="147">
        <v>30440.959999999999</v>
      </c>
      <c r="H23" s="211">
        <v>42917</v>
      </c>
      <c r="I23" s="198">
        <v>45525.7</v>
      </c>
      <c r="J23" s="427"/>
      <c r="K23" s="428"/>
      <c r="L23" s="446"/>
      <c r="M23" s="447"/>
      <c r="N23" s="431"/>
      <c r="O23" s="415"/>
      <c r="P23" s="409"/>
    </row>
    <row r="24" spans="1:19">
      <c r="A24" s="150">
        <v>16</v>
      </c>
      <c r="B24" s="151" t="s">
        <v>27</v>
      </c>
      <c r="C24" s="184">
        <v>275205.59999999998</v>
      </c>
      <c r="D24" s="210">
        <v>42332</v>
      </c>
      <c r="E24" s="147">
        <v>68800</v>
      </c>
      <c r="F24" s="211">
        <v>42309</v>
      </c>
      <c r="G24" s="147">
        <v>357684.11</v>
      </c>
      <c r="H24" s="211">
        <v>42339</v>
      </c>
      <c r="I24" s="198">
        <v>428531.82</v>
      </c>
      <c r="J24" s="191">
        <v>411936.9</v>
      </c>
      <c r="K24" s="50">
        <v>395786.01</v>
      </c>
      <c r="L24" s="173">
        <v>420589.56</v>
      </c>
      <c r="M24" s="50">
        <v>483655.89199999999</v>
      </c>
      <c r="N24" s="147">
        <v>464567.44900000002</v>
      </c>
      <c r="O24" s="50" t="e">
        <f>M24-#REF!</f>
        <v>#REF!</v>
      </c>
      <c r="P24" s="147">
        <f>M24-L24</f>
        <v>63066.331999999995</v>
      </c>
    </row>
    <row r="25" spans="1:19" ht="25.5">
      <c r="A25" s="150">
        <v>17</v>
      </c>
      <c r="B25" s="151" t="s">
        <v>21</v>
      </c>
      <c r="C25" s="183">
        <v>58377.9</v>
      </c>
      <c r="D25" s="210">
        <v>42276</v>
      </c>
      <c r="E25" s="201">
        <v>14594.5</v>
      </c>
      <c r="F25" s="354">
        <v>42248</v>
      </c>
      <c r="G25" s="201">
        <v>57500.71</v>
      </c>
      <c r="H25" s="354">
        <v>42278</v>
      </c>
      <c r="I25" s="202">
        <v>71079.48</v>
      </c>
      <c r="J25" s="190">
        <v>72009.100000000006</v>
      </c>
      <c r="K25" s="50">
        <v>68117.399999999994</v>
      </c>
      <c r="L25" s="203">
        <v>71109.7</v>
      </c>
      <c r="M25" s="50">
        <v>74792.983999999997</v>
      </c>
      <c r="N25" s="147">
        <v>77060.917000000001</v>
      </c>
      <c r="O25" s="50" t="e">
        <f>M25-#REF!</f>
        <v>#REF!</v>
      </c>
      <c r="P25" s="146">
        <f>M25-L25</f>
        <v>3683.2839999999997</v>
      </c>
    </row>
    <row r="26" spans="1:19">
      <c r="A26" s="150">
        <v>18</v>
      </c>
      <c r="B26" s="151" t="s">
        <v>28</v>
      </c>
      <c r="C26" s="184">
        <v>25269.7</v>
      </c>
      <c r="D26" s="210">
        <v>42345</v>
      </c>
      <c r="E26" s="147">
        <v>6317.5</v>
      </c>
      <c r="F26" s="211">
        <v>42339</v>
      </c>
      <c r="G26" s="147">
        <v>23928</v>
      </c>
      <c r="H26" s="211">
        <v>42370</v>
      </c>
      <c r="I26" s="198">
        <v>28073.22</v>
      </c>
      <c r="J26" s="191">
        <v>28073.200000000001</v>
      </c>
      <c r="K26" s="131">
        <v>30192.25</v>
      </c>
      <c r="L26" s="173">
        <v>30537.66</v>
      </c>
      <c r="M26" s="50">
        <v>29233.521000000001</v>
      </c>
      <c r="N26" s="147">
        <v>-16691.816999999999</v>
      </c>
      <c r="O26" s="50" t="e">
        <f>M26-#REF!</f>
        <v>#REF!</v>
      </c>
      <c r="P26" s="146">
        <f>M26-L26</f>
        <v>-1304.1389999999992</v>
      </c>
    </row>
    <row r="27" spans="1:19">
      <c r="A27" s="150">
        <v>19</v>
      </c>
      <c r="B27" s="151" t="s">
        <v>117</v>
      </c>
      <c r="C27" s="184">
        <v>2973.7</v>
      </c>
      <c r="D27" s="210">
        <v>42363</v>
      </c>
      <c r="E27" s="147">
        <v>743.5</v>
      </c>
      <c r="F27" s="211">
        <v>42339</v>
      </c>
      <c r="G27" s="147">
        <v>19860.09</v>
      </c>
      <c r="H27" s="211">
        <v>42370</v>
      </c>
      <c r="I27" s="198">
        <v>20456.830000000002</v>
      </c>
      <c r="J27" s="191">
        <v>20456.8</v>
      </c>
      <c r="K27" s="131">
        <v>21005.78</v>
      </c>
      <c r="L27" s="173">
        <v>37125.919999999998</v>
      </c>
      <c r="M27" s="50">
        <v>44461.398000000001</v>
      </c>
      <c r="N27" s="50">
        <v>44912.703999999998</v>
      </c>
      <c r="O27" s="50" t="e">
        <f>M27-#REF!</f>
        <v>#REF!</v>
      </c>
      <c r="P27" s="146">
        <f>M27-L27</f>
        <v>7335.4780000000028</v>
      </c>
    </row>
    <row r="28" spans="1:19" ht="39" customHeight="1">
      <c r="A28" s="347">
        <v>20</v>
      </c>
      <c r="B28" s="342" t="s">
        <v>118</v>
      </c>
      <c r="C28" s="343">
        <v>12069.6</v>
      </c>
      <c r="D28" s="217">
        <v>42366</v>
      </c>
      <c r="E28" s="160">
        <v>803.04499999999996</v>
      </c>
      <c r="F28" s="344">
        <v>42339</v>
      </c>
      <c r="G28" s="160">
        <v>12927.62</v>
      </c>
      <c r="H28" s="344">
        <v>42370</v>
      </c>
      <c r="I28" s="345">
        <v>14784.78</v>
      </c>
      <c r="J28" s="346">
        <v>14784.8</v>
      </c>
      <c r="K28" s="209">
        <v>13989.39</v>
      </c>
      <c r="L28" s="355">
        <v>7905.28</v>
      </c>
      <c r="M28" s="356" t="s">
        <v>140</v>
      </c>
      <c r="N28" s="357" t="s">
        <v>124</v>
      </c>
      <c r="O28" s="358"/>
      <c r="P28" s="359"/>
    </row>
    <row r="29" spans="1:19" ht="16.5" customHeight="1">
      <c r="A29" s="150">
        <v>21</v>
      </c>
      <c r="B29" s="151" t="s">
        <v>32</v>
      </c>
      <c r="C29" s="184">
        <v>55397</v>
      </c>
      <c r="D29" s="210">
        <v>42366</v>
      </c>
      <c r="E29" s="174">
        <v>5000</v>
      </c>
      <c r="F29" s="211">
        <v>42005</v>
      </c>
      <c r="G29" s="174">
        <v>55937</v>
      </c>
      <c r="H29" s="211">
        <v>42370</v>
      </c>
      <c r="I29" s="212">
        <v>55741.599999999999</v>
      </c>
      <c r="J29" s="192">
        <v>55741.599999999999</v>
      </c>
      <c r="K29" s="131">
        <v>48552.800000000003</v>
      </c>
      <c r="L29" s="180">
        <v>51146.37</v>
      </c>
      <c r="M29" s="131">
        <v>46970.353999999999</v>
      </c>
      <c r="N29" s="131">
        <v>47064.777000000002</v>
      </c>
      <c r="O29" s="131" t="e">
        <f>M29-#REF!</f>
        <v>#REF!</v>
      </c>
      <c r="P29" s="360">
        <f>M29-L29</f>
        <v>-4176.0160000000033</v>
      </c>
      <c r="R29" s="211">
        <v>42461</v>
      </c>
      <c r="S29" s="213">
        <v>48379.8</v>
      </c>
    </row>
    <row r="30" spans="1:19">
      <c r="A30" s="150">
        <v>22</v>
      </c>
      <c r="B30" s="151" t="s">
        <v>33</v>
      </c>
      <c r="C30" s="184">
        <v>18936.599999999999</v>
      </c>
      <c r="D30" s="210">
        <v>42366</v>
      </c>
      <c r="E30" s="147">
        <v>4734.25</v>
      </c>
      <c r="F30" s="211">
        <v>42339</v>
      </c>
      <c r="G30" s="147">
        <v>19492.599999999999</v>
      </c>
      <c r="H30" s="211">
        <v>42370</v>
      </c>
      <c r="I30" s="198">
        <v>26141.64</v>
      </c>
      <c r="J30" s="191">
        <v>26141.64</v>
      </c>
      <c r="K30" s="131">
        <v>29272.47</v>
      </c>
      <c r="L30" s="173">
        <v>37672.839999999997</v>
      </c>
      <c r="M30" s="50">
        <v>43443.118999999999</v>
      </c>
      <c r="N30" s="50">
        <v>45577.089</v>
      </c>
      <c r="O30" s="50" t="e">
        <f>M30-#REF!</f>
        <v>#REF!</v>
      </c>
      <c r="P30" s="146">
        <f>M30-L30</f>
        <v>5770.2790000000023</v>
      </c>
    </row>
    <row r="31" spans="1:19">
      <c r="A31" s="146">
        <v>23</v>
      </c>
      <c r="B31" s="146" t="s">
        <v>57</v>
      </c>
      <c r="C31" s="187">
        <v>12042.894</v>
      </c>
      <c r="D31" s="210">
        <v>42425</v>
      </c>
      <c r="E31" s="160">
        <v>893.77</v>
      </c>
      <c r="F31" s="211">
        <v>42401</v>
      </c>
      <c r="G31" s="160">
        <v>12162.08</v>
      </c>
      <c r="H31" s="211">
        <v>42430</v>
      </c>
      <c r="I31" s="345">
        <v>13030.72</v>
      </c>
      <c r="J31" s="195">
        <v>12326.57</v>
      </c>
      <c r="K31" s="131">
        <v>13880.12</v>
      </c>
      <c r="L31" s="173">
        <v>15051.93</v>
      </c>
      <c r="M31" s="50">
        <v>16011</v>
      </c>
      <c r="N31" s="50">
        <v>16810.922999999999</v>
      </c>
      <c r="O31" s="50" t="e">
        <f>M31-#REF!</f>
        <v>#REF!</v>
      </c>
      <c r="P31" s="146">
        <f>M31-L31</f>
        <v>959.06999999999971</v>
      </c>
    </row>
    <row r="32" spans="1:19">
      <c r="A32" s="146">
        <v>24</v>
      </c>
      <c r="B32" s="146" t="s">
        <v>87</v>
      </c>
      <c r="C32" s="187">
        <v>53422.921999999999</v>
      </c>
      <c r="D32" s="210">
        <v>42431</v>
      </c>
      <c r="E32" s="160">
        <v>10684.6</v>
      </c>
      <c r="F32" s="211">
        <v>42430</v>
      </c>
      <c r="G32" s="160">
        <v>57404.9</v>
      </c>
      <c r="H32" s="211">
        <v>42461</v>
      </c>
      <c r="I32" s="345">
        <v>68045.42</v>
      </c>
      <c r="J32" s="195">
        <v>57238.51</v>
      </c>
      <c r="K32" s="131">
        <v>71863.44</v>
      </c>
      <c r="L32" s="173">
        <v>81303.97</v>
      </c>
      <c r="M32" s="50">
        <v>79546.769</v>
      </c>
      <c r="N32" s="50">
        <v>80801.384999999995</v>
      </c>
      <c r="O32" s="50" t="e">
        <f>M32-#REF!</f>
        <v>#REF!</v>
      </c>
      <c r="P32" s="146">
        <f>M32-L32</f>
        <v>-1757.2010000000009</v>
      </c>
    </row>
    <row r="33" spans="1:18">
      <c r="A33" s="146">
        <v>25</v>
      </c>
      <c r="B33" s="146" t="s">
        <v>59</v>
      </c>
      <c r="C33" s="187">
        <v>49183.462</v>
      </c>
      <c r="D33" s="210">
        <v>42446</v>
      </c>
      <c r="E33" s="160">
        <v>100</v>
      </c>
      <c r="F33" s="211">
        <v>42446</v>
      </c>
      <c r="G33" s="160">
        <v>26853.62</v>
      </c>
      <c r="H33" s="211">
        <v>42461</v>
      </c>
      <c r="I33" s="345">
        <v>27406.13</v>
      </c>
      <c r="J33" s="195">
        <v>25361.521000000001</v>
      </c>
      <c r="K33" s="50">
        <v>31166.1</v>
      </c>
      <c r="L33" s="173">
        <v>47616.76</v>
      </c>
      <c r="M33" s="50">
        <v>51356.591999999997</v>
      </c>
      <c r="N33" s="50">
        <v>48668.932000000001</v>
      </c>
      <c r="O33" s="50" t="e">
        <f>M33-#REF!</f>
        <v>#REF!</v>
      </c>
      <c r="P33" s="146">
        <f>M33-L33</f>
        <v>3739.8319999999949</v>
      </c>
    </row>
    <row r="34" spans="1:18">
      <c r="A34" s="146">
        <v>26</v>
      </c>
      <c r="B34" s="146" t="s">
        <v>61</v>
      </c>
      <c r="C34" s="187">
        <v>22668.48</v>
      </c>
      <c r="D34" s="210">
        <v>42503</v>
      </c>
      <c r="E34" s="160">
        <v>100</v>
      </c>
      <c r="F34" s="211">
        <v>42491</v>
      </c>
      <c r="G34" s="160">
        <v>27050.58</v>
      </c>
      <c r="H34" s="211">
        <v>42522</v>
      </c>
      <c r="I34" s="345">
        <v>27123.87</v>
      </c>
      <c r="J34" s="195">
        <v>28757.187999999998</v>
      </c>
      <c r="K34" s="50">
        <v>25251.07</v>
      </c>
      <c r="L34" s="173">
        <v>21012.26</v>
      </c>
      <c r="M34" s="50">
        <v>16282.369000000001</v>
      </c>
      <c r="N34" s="361">
        <v>15836.047</v>
      </c>
      <c r="O34" s="361"/>
      <c r="P34" s="352"/>
      <c r="R34" s="218">
        <f>M34-J34</f>
        <v>-12474.818999999998</v>
      </c>
    </row>
    <row r="35" spans="1:18" ht="24.6" customHeight="1">
      <c r="A35" s="347">
        <v>27</v>
      </c>
      <c r="B35" s="347" t="s">
        <v>60</v>
      </c>
      <c r="C35" s="362">
        <v>1863.751</v>
      </c>
      <c r="D35" s="216">
        <v>42488</v>
      </c>
      <c r="E35" s="160">
        <v>1398.18</v>
      </c>
      <c r="F35" s="349">
        <v>42461</v>
      </c>
      <c r="G35" s="160">
        <v>1583.77</v>
      </c>
      <c r="H35" s="349">
        <v>42491</v>
      </c>
      <c r="I35" s="345">
        <v>2902.74</v>
      </c>
      <c r="J35" s="363">
        <v>1788.09</v>
      </c>
      <c r="K35" s="131">
        <v>2965.29</v>
      </c>
      <c r="L35" s="448" t="s">
        <v>148</v>
      </c>
      <c r="M35" s="449"/>
      <c r="N35" s="223">
        <v>-6470.942</v>
      </c>
      <c r="O35" s="364"/>
      <c r="P35" s="365"/>
    </row>
    <row r="36" spans="1:18" ht="51.75">
      <c r="A36" s="347">
        <v>28</v>
      </c>
      <c r="B36" s="347" t="s">
        <v>62</v>
      </c>
      <c r="C36" s="362">
        <v>23651.887999999999</v>
      </c>
      <c r="D36" s="216">
        <v>42510</v>
      </c>
      <c r="E36" s="219">
        <v>100</v>
      </c>
      <c r="F36" s="349">
        <v>42491</v>
      </c>
      <c r="G36" s="219">
        <v>27500.92</v>
      </c>
      <c r="H36" s="349">
        <v>42522</v>
      </c>
      <c r="I36" s="366">
        <v>28144.58</v>
      </c>
      <c r="J36" s="363">
        <v>27271.944</v>
      </c>
      <c r="K36" s="131">
        <v>29807.91</v>
      </c>
      <c r="L36" s="367">
        <v>33604.28</v>
      </c>
      <c r="M36" s="356" t="s">
        <v>146</v>
      </c>
      <c r="N36" s="357" t="s">
        <v>124</v>
      </c>
      <c r="O36" s="368"/>
      <c r="P36" s="222"/>
    </row>
    <row r="37" spans="1:18" ht="27" customHeight="1">
      <c r="A37" s="146">
        <v>29</v>
      </c>
      <c r="B37" s="146" t="s">
        <v>63</v>
      </c>
      <c r="C37" s="187">
        <v>15497.375</v>
      </c>
      <c r="D37" s="210">
        <v>42520</v>
      </c>
      <c r="E37" s="160">
        <v>100</v>
      </c>
      <c r="F37" s="211">
        <v>42491</v>
      </c>
      <c r="G37" s="160">
        <v>27985.14</v>
      </c>
      <c r="H37" s="211">
        <v>42522</v>
      </c>
      <c r="I37" s="345">
        <v>28800.38</v>
      </c>
      <c r="J37" s="195">
        <v>28616.047999999999</v>
      </c>
      <c r="K37" s="50">
        <v>-45818.98</v>
      </c>
      <c r="L37" s="437" t="s">
        <v>145</v>
      </c>
      <c r="M37" s="438"/>
      <c r="N37" s="369">
        <v>83370.411999999997</v>
      </c>
      <c r="O37" s="370"/>
      <c r="P37" s="371"/>
      <c r="Q37" s="213" t="s">
        <v>132</v>
      </c>
    </row>
    <row r="38" spans="1:18">
      <c r="A38" s="146">
        <v>30</v>
      </c>
      <c r="B38" s="146" t="s">
        <v>55</v>
      </c>
      <c r="C38" s="147">
        <v>20732.8</v>
      </c>
      <c r="D38" s="211">
        <v>42398</v>
      </c>
      <c r="E38" s="160">
        <v>1416.58</v>
      </c>
      <c r="F38" s="211">
        <v>42370</v>
      </c>
      <c r="G38" s="147">
        <v>24255.599999999999</v>
      </c>
      <c r="H38" s="211">
        <v>42401</v>
      </c>
      <c r="I38" s="160">
        <v>24157.7</v>
      </c>
      <c r="J38" s="147">
        <v>24255.599999999999</v>
      </c>
      <c r="K38" s="434" t="s">
        <v>133</v>
      </c>
      <c r="L38" s="435"/>
      <c r="M38" s="436"/>
      <c r="N38" s="224" t="s">
        <v>124</v>
      </c>
    </row>
    <row r="39" spans="1:18" ht="25.15" customHeight="1">
      <c r="A39" s="146">
        <v>31</v>
      </c>
      <c r="B39" s="146" t="s">
        <v>136</v>
      </c>
      <c r="C39" s="147">
        <v>251152.3</v>
      </c>
      <c r="D39" s="211">
        <v>42363</v>
      </c>
      <c r="E39" s="147">
        <v>62788</v>
      </c>
      <c r="F39" s="211">
        <v>42339</v>
      </c>
      <c r="G39" s="160">
        <v>274143.59999999998</v>
      </c>
      <c r="H39" s="211">
        <v>42370</v>
      </c>
      <c r="I39" s="160">
        <v>359641.5</v>
      </c>
      <c r="J39" s="160">
        <v>359641.5</v>
      </c>
      <c r="K39" s="147">
        <v>357299.8</v>
      </c>
      <c r="L39" s="220">
        <v>335021.5</v>
      </c>
      <c r="M39" s="221">
        <v>450867.3</v>
      </c>
      <c r="N39" s="225">
        <v>423561.005</v>
      </c>
    </row>
    <row r="40" spans="1:18" ht="24.6" customHeight="1">
      <c r="A40" s="146">
        <v>32</v>
      </c>
      <c r="B40" s="146" t="s">
        <v>56</v>
      </c>
      <c r="C40" s="147">
        <v>7106.5</v>
      </c>
      <c r="D40" s="211">
        <v>42411</v>
      </c>
      <c r="E40" s="160">
        <v>463.31</v>
      </c>
      <c r="F40" s="211">
        <v>42401</v>
      </c>
      <c r="G40" s="160">
        <v>5247.4</v>
      </c>
      <c r="H40" s="211">
        <v>42430</v>
      </c>
      <c r="I40" s="160">
        <v>5572.5</v>
      </c>
      <c r="J40" s="160">
        <v>5052.3</v>
      </c>
      <c r="K40" s="439" t="s">
        <v>147</v>
      </c>
      <c r="L40" s="440"/>
      <c r="M40" s="441"/>
      <c r="N40" s="372" t="s">
        <v>124</v>
      </c>
      <c r="O40" s="373"/>
      <c r="P40" s="373"/>
    </row>
    <row r="41" spans="1:18" ht="39">
      <c r="A41" s="146">
        <v>33</v>
      </c>
      <c r="B41" s="341" t="s">
        <v>138</v>
      </c>
      <c r="C41" s="147">
        <v>36023.300000000003</v>
      </c>
      <c r="D41" s="211">
        <v>42291</v>
      </c>
      <c r="E41" s="160">
        <v>9005.75</v>
      </c>
      <c r="F41" s="211">
        <v>42278</v>
      </c>
      <c r="G41" s="160">
        <v>27500.1</v>
      </c>
      <c r="H41" s="211">
        <v>42309</v>
      </c>
      <c r="I41" s="160">
        <v>35634.6</v>
      </c>
      <c r="J41" s="146">
        <v>34591.9</v>
      </c>
      <c r="K41" s="146">
        <v>96859.4</v>
      </c>
      <c r="L41" s="432" t="s">
        <v>144</v>
      </c>
      <c r="M41" s="433"/>
      <c r="N41" s="374" t="s">
        <v>124</v>
      </c>
    </row>
    <row r="42" spans="1:18">
      <c r="E42" s="218">
        <f>SUM(E4:E41)</f>
        <v>852223.00500000012</v>
      </c>
      <c r="J42" s="375"/>
    </row>
    <row r="43" spans="1:18">
      <c r="E43" s="218">
        <f>E42-14223</f>
        <v>838000.00500000012</v>
      </c>
      <c r="J43" s="375"/>
      <c r="O43" s="376"/>
    </row>
    <row r="50" spans="11:16">
      <c r="K50" s="213" t="s">
        <v>130</v>
      </c>
    </row>
    <row r="52" spans="11:16">
      <c r="P52" s="213">
        <v>9</v>
      </c>
    </row>
  </sheetData>
  <mergeCells count="23">
    <mergeCell ref="L41:M41"/>
    <mergeCell ref="K38:M38"/>
    <mergeCell ref="L37:M37"/>
    <mergeCell ref="K40:M40"/>
    <mergeCell ref="L5:M5"/>
    <mergeCell ref="L11:M11"/>
    <mergeCell ref="L18:M23"/>
    <mergeCell ref="L35:M35"/>
    <mergeCell ref="K13:M13"/>
    <mergeCell ref="O18:O23"/>
    <mergeCell ref="P18:P23"/>
    <mergeCell ref="A18:A23"/>
    <mergeCell ref="B18:B23"/>
    <mergeCell ref="C18:C23"/>
    <mergeCell ref="J18:J23"/>
    <mergeCell ref="K18:K23"/>
    <mergeCell ref="N18:N23"/>
    <mergeCell ref="L1:M1"/>
    <mergeCell ref="A2:A3"/>
    <mergeCell ref="B2:B3"/>
    <mergeCell ref="C2:M2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P34" sqref="P34"/>
    </sheetView>
  </sheetViews>
  <sheetFormatPr defaultRowHeight="15"/>
  <cols>
    <col min="1" max="1" width="4.7109375" customWidth="1"/>
    <col min="2" max="2" width="28.28515625" customWidth="1"/>
    <col min="3" max="4" width="9.28515625" bestFit="1" customWidth="1"/>
    <col min="5" max="5" width="10.42578125" customWidth="1"/>
    <col min="6" max="6" width="9.28515625" bestFit="1" customWidth="1"/>
    <col min="7" max="8" width="10.28515625" bestFit="1" customWidth="1"/>
    <col min="9" max="9" width="11.140625" bestFit="1" customWidth="1"/>
    <col min="11" max="12" width="11.85546875" customWidth="1"/>
    <col min="14" max="14" width="11.140625" customWidth="1"/>
  </cols>
  <sheetData>
    <row r="1" spans="1:14">
      <c r="I1" s="102" t="s">
        <v>67</v>
      </c>
    </row>
    <row r="2" spans="1:14" ht="15" customHeight="1">
      <c r="A2" s="522" t="s">
        <v>11</v>
      </c>
      <c r="B2" s="525" t="s">
        <v>12</v>
      </c>
      <c r="C2" s="522" t="s">
        <v>34</v>
      </c>
      <c r="D2" s="522" t="s">
        <v>76</v>
      </c>
      <c r="E2" s="526" t="s">
        <v>77</v>
      </c>
      <c r="F2" s="522" t="s">
        <v>72</v>
      </c>
      <c r="G2" s="522" t="s">
        <v>78</v>
      </c>
      <c r="H2" s="522" t="s">
        <v>79</v>
      </c>
      <c r="I2" s="522" t="s">
        <v>80</v>
      </c>
      <c r="J2" s="522" t="s">
        <v>75</v>
      </c>
      <c r="K2" s="522" t="s">
        <v>81</v>
      </c>
      <c r="L2" s="522" t="s">
        <v>82</v>
      </c>
      <c r="M2" s="522" t="s">
        <v>88</v>
      </c>
      <c r="N2" s="522" t="s">
        <v>89</v>
      </c>
    </row>
    <row r="3" spans="1:14">
      <c r="A3" s="522"/>
      <c r="B3" s="525"/>
      <c r="C3" s="522"/>
      <c r="D3" s="522"/>
      <c r="E3" s="527"/>
      <c r="F3" s="522"/>
      <c r="G3" s="522"/>
      <c r="H3" s="522"/>
      <c r="I3" s="522"/>
      <c r="J3" s="522"/>
      <c r="K3" s="522"/>
      <c r="L3" s="522"/>
      <c r="M3" s="522"/>
      <c r="N3" s="522"/>
    </row>
    <row r="4" spans="1:14">
      <c r="A4" s="522"/>
      <c r="B4" s="525"/>
      <c r="C4" s="522"/>
      <c r="D4" s="522"/>
      <c r="E4" s="528"/>
      <c r="F4" s="522"/>
      <c r="G4" s="522"/>
      <c r="H4" s="522"/>
      <c r="I4" s="522"/>
      <c r="J4" s="522"/>
      <c r="K4" s="522"/>
      <c r="L4" s="522"/>
      <c r="M4" s="522"/>
      <c r="N4" s="522"/>
    </row>
    <row r="5" spans="1:14">
      <c r="A5" s="87">
        <v>1</v>
      </c>
      <c r="B5" s="88" t="s">
        <v>1</v>
      </c>
      <c r="C5" s="89">
        <v>6272.75</v>
      </c>
      <c r="D5" s="90"/>
      <c r="E5" s="104">
        <v>9893.2270000000008</v>
      </c>
      <c r="F5" s="90"/>
      <c r="G5" s="104">
        <v>4299.9889999999996</v>
      </c>
      <c r="H5" s="92"/>
      <c r="I5" s="92">
        <v>13453.067999999999</v>
      </c>
      <c r="J5" s="102"/>
      <c r="K5" s="116"/>
      <c r="L5" s="116">
        <v>16362.561</v>
      </c>
      <c r="M5" s="89">
        <v>0</v>
      </c>
      <c r="N5" s="89">
        <v>16149.01</v>
      </c>
    </row>
    <row r="6" spans="1:14">
      <c r="A6" s="87">
        <v>2</v>
      </c>
      <c r="B6" s="88" t="s">
        <v>9</v>
      </c>
      <c r="C6" s="89">
        <v>65193.5</v>
      </c>
      <c r="D6" s="90"/>
      <c r="E6" s="104">
        <v>2282.4870000000001</v>
      </c>
      <c r="F6" s="90"/>
      <c r="G6" s="104">
        <v>5085.1379999999999</v>
      </c>
      <c r="H6" s="92"/>
      <c r="I6" s="92">
        <v>4596.7449999999999</v>
      </c>
      <c r="J6" s="102"/>
      <c r="K6" s="116"/>
      <c r="L6" s="116">
        <v>9586.2379999999994</v>
      </c>
      <c r="M6" s="89">
        <v>0</v>
      </c>
      <c r="N6" s="89">
        <v>14150.08</v>
      </c>
    </row>
    <row r="7" spans="1:14" ht="22.5">
      <c r="A7" s="87">
        <v>3</v>
      </c>
      <c r="B7" s="88" t="s">
        <v>2</v>
      </c>
      <c r="C7" s="89">
        <v>20231</v>
      </c>
      <c r="D7" s="90"/>
      <c r="E7" s="104">
        <v>3893.4209999999998</v>
      </c>
      <c r="F7" s="90"/>
      <c r="G7" s="104">
        <v>2039.72</v>
      </c>
      <c r="H7" s="92"/>
      <c r="I7" s="92">
        <v>3567.489</v>
      </c>
      <c r="J7" s="102"/>
      <c r="K7" s="116"/>
      <c r="L7" s="116">
        <v>3460.5390000000002</v>
      </c>
      <c r="M7" s="89">
        <v>0</v>
      </c>
      <c r="N7" s="89">
        <v>2688.71</v>
      </c>
    </row>
    <row r="8" spans="1:14">
      <c r="A8" s="87">
        <v>4</v>
      </c>
      <c r="B8" s="88" t="s">
        <v>17</v>
      </c>
      <c r="C8" s="89">
        <v>12107.5</v>
      </c>
      <c r="D8" s="90">
        <v>9801.5509999999995</v>
      </c>
      <c r="E8" s="91"/>
      <c r="F8" s="90"/>
      <c r="G8" s="104">
        <v>4062.5309999999999</v>
      </c>
      <c r="H8" s="92"/>
      <c r="I8" s="92">
        <v>5016.518</v>
      </c>
      <c r="J8" s="102"/>
      <c r="K8" s="116"/>
      <c r="L8" s="116">
        <v>4548.9409999999998</v>
      </c>
      <c r="M8" s="89">
        <v>0</v>
      </c>
      <c r="N8" s="89">
        <v>645.70000000000005</v>
      </c>
    </row>
    <row r="9" spans="1:14">
      <c r="A9" s="87">
        <v>5</v>
      </c>
      <c r="B9" s="88" t="s">
        <v>18</v>
      </c>
      <c r="C9" s="93">
        <v>7206</v>
      </c>
      <c r="D9" s="94"/>
      <c r="E9" s="108">
        <v>2571.9119999999998</v>
      </c>
      <c r="F9" s="94">
        <v>2178.7109999999998</v>
      </c>
      <c r="G9" s="100"/>
      <c r="H9" s="100">
        <v>9289.5339999999997</v>
      </c>
      <c r="I9" s="92"/>
      <c r="J9" s="103">
        <f>H9/C9</f>
        <v>1.2891387732445183</v>
      </c>
      <c r="K9" s="117">
        <v>19554.759999999998</v>
      </c>
      <c r="L9" s="116"/>
      <c r="M9" s="89">
        <v>17783.060000000001</v>
      </c>
      <c r="N9" s="89">
        <v>0</v>
      </c>
    </row>
    <row r="10" spans="1:14">
      <c r="A10" s="87">
        <v>6</v>
      </c>
      <c r="B10" s="88" t="s">
        <v>3</v>
      </c>
      <c r="C10" s="93">
        <v>6000</v>
      </c>
      <c r="D10" s="94">
        <v>2811.41</v>
      </c>
      <c r="E10" s="95"/>
      <c r="F10" s="94">
        <v>4324.6440000000002</v>
      </c>
      <c r="G10" s="100"/>
      <c r="H10" s="100">
        <v>6663.4449999999997</v>
      </c>
      <c r="I10" s="92"/>
      <c r="J10" s="103">
        <f>H10/C10</f>
        <v>1.1105741666666666</v>
      </c>
      <c r="K10" s="117">
        <v>9622.4040000000005</v>
      </c>
      <c r="L10" s="116"/>
      <c r="M10" s="89">
        <v>9241.48</v>
      </c>
      <c r="N10" s="89">
        <v>0</v>
      </c>
    </row>
    <row r="11" spans="1:14">
      <c r="A11" s="87">
        <v>7</v>
      </c>
      <c r="B11" s="88" t="s">
        <v>4</v>
      </c>
      <c r="C11" s="93">
        <v>307390.5</v>
      </c>
      <c r="D11" s="94"/>
      <c r="E11" s="108">
        <v>48580.667999999998</v>
      </c>
      <c r="F11" s="94"/>
      <c r="G11" s="100">
        <v>26207.357</v>
      </c>
      <c r="H11" s="100"/>
      <c r="I11" s="92">
        <v>67028.660999999993</v>
      </c>
      <c r="J11" s="102"/>
      <c r="K11" s="117"/>
      <c r="L11" s="116">
        <v>80788.573999999993</v>
      </c>
      <c r="M11" s="89">
        <v>0</v>
      </c>
      <c r="N11" s="89">
        <v>70006.59</v>
      </c>
    </row>
    <row r="12" spans="1:14">
      <c r="A12" s="87">
        <v>8</v>
      </c>
      <c r="B12" s="88" t="s">
        <v>5</v>
      </c>
      <c r="C12" s="93">
        <v>29929</v>
      </c>
      <c r="D12" s="94"/>
      <c r="E12" s="94">
        <v>10956.120999999999</v>
      </c>
      <c r="F12" s="94">
        <v>311.14299999999997</v>
      </c>
      <c r="G12" s="100"/>
      <c r="H12" s="100"/>
      <c r="I12" s="92">
        <v>2236.877</v>
      </c>
      <c r="J12" s="102"/>
      <c r="K12" s="117"/>
      <c r="L12" s="116">
        <v>4512.0209999999997</v>
      </c>
      <c r="M12" s="89">
        <v>0</v>
      </c>
      <c r="N12" s="89">
        <v>12125.17</v>
      </c>
    </row>
    <row r="13" spans="1:14">
      <c r="A13" s="87">
        <v>9</v>
      </c>
      <c r="B13" s="88" t="s">
        <v>6</v>
      </c>
      <c r="C13" s="93">
        <v>125748</v>
      </c>
      <c r="D13" s="94">
        <v>34365.25</v>
      </c>
      <c r="E13" s="94"/>
      <c r="F13" s="94"/>
      <c r="G13" s="94">
        <v>3480.8049999999998</v>
      </c>
      <c r="H13" s="100"/>
      <c r="I13" s="92">
        <v>22623.808000000001</v>
      </c>
      <c r="J13" s="102"/>
      <c r="K13" s="117"/>
      <c r="L13" s="116">
        <v>28240.406999999999</v>
      </c>
      <c r="M13" s="89">
        <v>0</v>
      </c>
      <c r="N13" s="89">
        <v>109685.1</v>
      </c>
    </row>
    <row r="14" spans="1:14">
      <c r="A14" s="87">
        <v>10</v>
      </c>
      <c r="B14" s="88" t="s">
        <v>7</v>
      </c>
      <c r="C14" s="93">
        <v>8801</v>
      </c>
      <c r="D14" s="94"/>
      <c r="E14" s="108">
        <v>4546.607</v>
      </c>
      <c r="F14" s="94">
        <v>3681.9960000000001</v>
      </c>
      <c r="G14" s="94"/>
      <c r="H14" s="100"/>
      <c r="I14" s="92">
        <v>105.74299999999999</v>
      </c>
      <c r="J14" s="102"/>
      <c r="K14" s="117"/>
      <c r="L14" s="116">
        <v>2944.3420000000001</v>
      </c>
      <c r="M14" s="89">
        <v>0</v>
      </c>
      <c r="N14" s="89">
        <v>12901.05</v>
      </c>
    </row>
    <row r="15" spans="1:14">
      <c r="A15" s="87">
        <v>11</v>
      </c>
      <c r="B15" s="88" t="s">
        <v>8</v>
      </c>
      <c r="C15" s="93">
        <v>9932.75</v>
      </c>
      <c r="D15" s="94">
        <v>6051.2269999999999</v>
      </c>
      <c r="E15" s="94"/>
      <c r="F15" s="112"/>
      <c r="G15" s="94">
        <v>394.37299999999999</v>
      </c>
      <c r="H15" s="94">
        <v>2255.6509999999998</v>
      </c>
      <c r="I15" s="92"/>
      <c r="J15" s="103">
        <f>H15/C15</f>
        <v>0.22709229568850517</v>
      </c>
      <c r="K15" s="117">
        <v>5702.5559999999996</v>
      </c>
      <c r="L15" s="116"/>
      <c r="M15" s="89">
        <v>7443.47</v>
      </c>
      <c r="N15" s="89">
        <v>0</v>
      </c>
    </row>
    <row r="16" spans="1:14">
      <c r="A16" s="87">
        <v>12</v>
      </c>
      <c r="B16" s="88" t="s">
        <v>26</v>
      </c>
      <c r="C16" s="93">
        <v>7246</v>
      </c>
      <c r="D16" s="94">
        <v>7067.7430000000004</v>
      </c>
      <c r="E16" s="94"/>
      <c r="F16" s="94">
        <v>1749.009</v>
      </c>
      <c r="G16" s="94"/>
      <c r="H16" s="94">
        <v>2945.5459999999998</v>
      </c>
      <c r="I16" s="92"/>
      <c r="J16" s="103">
        <f>H16/C16</f>
        <v>0.40650648633728953</v>
      </c>
      <c r="K16" s="117">
        <v>4170.9530000000004</v>
      </c>
      <c r="L16" s="116"/>
      <c r="M16" s="89">
        <v>9697.85</v>
      </c>
      <c r="N16" s="89">
        <v>0</v>
      </c>
    </row>
    <row r="17" spans="1:14">
      <c r="A17" s="87">
        <v>13</v>
      </c>
      <c r="B17" s="88" t="s">
        <v>22</v>
      </c>
      <c r="C17" s="93">
        <v>11853</v>
      </c>
      <c r="D17" s="94">
        <v>10283.33</v>
      </c>
      <c r="E17" s="94"/>
      <c r="F17" s="94">
        <v>102.767</v>
      </c>
      <c r="G17" s="94"/>
      <c r="H17" s="94">
        <v>13.361000000000001</v>
      </c>
      <c r="I17" s="92"/>
      <c r="J17" s="103">
        <f>H17/C17</f>
        <v>1.127225175061166E-3</v>
      </c>
      <c r="K17" s="117"/>
      <c r="L17" s="116">
        <v>40.110999999999997</v>
      </c>
      <c r="M17" s="89">
        <v>14073.3</v>
      </c>
      <c r="N17" s="89">
        <v>0</v>
      </c>
    </row>
    <row r="18" spans="1:14">
      <c r="A18" s="87">
        <v>14</v>
      </c>
      <c r="B18" s="88" t="s">
        <v>23</v>
      </c>
      <c r="C18" s="93">
        <v>9005.75</v>
      </c>
      <c r="D18" s="94">
        <v>27178.754000000001</v>
      </c>
      <c r="E18" s="94"/>
      <c r="F18" s="94">
        <v>2159.2150000000001</v>
      </c>
      <c r="G18" s="94"/>
      <c r="H18" s="100"/>
      <c r="I18" s="92">
        <v>1461.0630000000001</v>
      </c>
      <c r="J18" s="102"/>
      <c r="K18" s="117">
        <v>2093.1109999999999</v>
      </c>
      <c r="L18" s="116"/>
      <c r="M18" s="29"/>
      <c r="N18" s="29"/>
    </row>
    <row r="19" spans="1:14">
      <c r="A19" s="87">
        <v>15</v>
      </c>
      <c r="B19" s="88" t="s">
        <v>24</v>
      </c>
      <c r="C19" s="93">
        <v>6625</v>
      </c>
      <c r="D19" s="94">
        <v>4588.6490000000003</v>
      </c>
      <c r="E19" s="109"/>
      <c r="F19" s="94">
        <v>759.64</v>
      </c>
      <c r="G19" s="94"/>
      <c r="H19" s="94">
        <v>297.3</v>
      </c>
      <c r="I19" s="92"/>
      <c r="J19" s="103">
        <f>H19/C19</f>
        <v>4.4875471698113206E-2</v>
      </c>
      <c r="K19" s="117">
        <v>431.28899999999999</v>
      </c>
      <c r="L19" s="116"/>
      <c r="M19" s="89">
        <v>0</v>
      </c>
      <c r="N19" s="89">
        <v>1184.3</v>
      </c>
    </row>
    <row r="20" spans="1:14" ht="22.5">
      <c r="A20" s="87">
        <v>16</v>
      </c>
      <c r="B20" s="88" t="s">
        <v>25</v>
      </c>
      <c r="C20" s="93">
        <v>5362.5</v>
      </c>
      <c r="D20" s="94">
        <v>5023.2860000000001</v>
      </c>
      <c r="E20" s="94"/>
      <c r="F20" s="94">
        <v>835.70799999999997</v>
      </c>
      <c r="G20" s="94"/>
      <c r="H20" s="94">
        <v>1156.5619999999999</v>
      </c>
      <c r="I20" s="92"/>
      <c r="J20" s="103">
        <f>H20/C20</f>
        <v>0.21567589743589741</v>
      </c>
      <c r="K20" s="117">
        <v>1885.798</v>
      </c>
      <c r="L20" s="116"/>
      <c r="M20" s="89">
        <v>4926.2700000000004</v>
      </c>
      <c r="N20" s="89">
        <v>0</v>
      </c>
    </row>
    <row r="21" spans="1:14">
      <c r="A21" s="87">
        <v>17</v>
      </c>
      <c r="B21" s="88" t="s">
        <v>27</v>
      </c>
      <c r="C21" s="93">
        <v>68800</v>
      </c>
      <c r="D21" s="94">
        <v>69207.17</v>
      </c>
      <c r="E21" s="94"/>
      <c r="F21" s="94"/>
      <c r="G21" s="94">
        <v>12161.744000000001</v>
      </c>
      <c r="H21" s="100"/>
      <c r="I21" s="92">
        <v>5148.4870000000001</v>
      </c>
      <c r="J21" s="102"/>
      <c r="K21" s="117"/>
      <c r="L21" s="116">
        <v>4573.5230000000001</v>
      </c>
      <c r="M21" s="89">
        <v>0</v>
      </c>
      <c r="N21" s="89">
        <v>909.24</v>
      </c>
    </row>
    <row r="22" spans="1:14">
      <c r="A22" s="87">
        <v>18</v>
      </c>
      <c r="B22" s="88" t="s">
        <v>21</v>
      </c>
      <c r="C22" s="93">
        <v>14594.5</v>
      </c>
      <c r="D22" s="94"/>
      <c r="E22" s="108">
        <v>2542.19</v>
      </c>
      <c r="F22" s="94"/>
      <c r="G22" s="94">
        <v>820.35199999999998</v>
      </c>
      <c r="H22" s="100"/>
      <c r="I22" s="92">
        <v>1511.758</v>
      </c>
      <c r="J22" s="102"/>
      <c r="K22" s="117"/>
      <c r="L22" s="116">
        <v>2118.52</v>
      </c>
      <c r="M22" s="89">
        <v>0</v>
      </c>
      <c r="N22" s="89">
        <v>2324.5700000000002</v>
      </c>
    </row>
    <row r="23" spans="1:14">
      <c r="A23" s="87">
        <v>19</v>
      </c>
      <c r="B23" s="121" t="s">
        <v>28</v>
      </c>
      <c r="C23" s="122">
        <v>6317.5</v>
      </c>
      <c r="D23" s="123">
        <v>6442.25</v>
      </c>
      <c r="E23" s="123"/>
      <c r="F23" s="123">
        <v>783.46299999999997</v>
      </c>
      <c r="G23" s="123"/>
      <c r="H23" s="124"/>
      <c r="I23" s="124">
        <v>1534.4670000000001</v>
      </c>
      <c r="J23" s="125"/>
      <c r="K23" s="126"/>
      <c r="L23" s="126">
        <v>429.13499999999999</v>
      </c>
      <c r="M23" s="89">
        <v>0</v>
      </c>
      <c r="N23" s="89">
        <v>341.04</v>
      </c>
    </row>
    <row r="24" spans="1:14">
      <c r="A24" s="87">
        <v>20</v>
      </c>
      <c r="B24" s="88" t="s">
        <v>29</v>
      </c>
      <c r="C24" s="93">
        <v>62788</v>
      </c>
      <c r="D24" s="94">
        <v>49591.411</v>
      </c>
      <c r="E24" s="95"/>
      <c r="F24" s="94">
        <v>9614.75</v>
      </c>
      <c r="G24" s="94"/>
      <c r="H24" s="100">
        <v>8024.6880000000001</v>
      </c>
      <c r="I24" s="92"/>
      <c r="J24" s="103">
        <f>H24/C24</f>
        <v>0.12780607759444479</v>
      </c>
      <c r="K24" s="116">
        <v>8296.0370000000003</v>
      </c>
      <c r="L24" s="116"/>
      <c r="M24" s="89">
        <v>0</v>
      </c>
      <c r="N24" s="89">
        <v>5117.58</v>
      </c>
    </row>
    <row r="25" spans="1:14">
      <c r="A25" s="87">
        <v>21</v>
      </c>
      <c r="B25" s="88" t="s">
        <v>30</v>
      </c>
      <c r="C25" s="93">
        <v>743.5</v>
      </c>
      <c r="D25" s="94"/>
      <c r="E25" s="108">
        <v>3137</v>
      </c>
      <c r="F25" s="94">
        <v>45.805999999999997</v>
      </c>
      <c r="G25" s="94"/>
      <c r="H25" s="100"/>
      <c r="I25" s="92">
        <v>39.076000000000001</v>
      </c>
      <c r="J25" s="102"/>
      <c r="K25" s="117"/>
      <c r="L25" s="116">
        <v>394.40199999999999</v>
      </c>
      <c r="M25" s="89">
        <v>0</v>
      </c>
      <c r="N25" s="89">
        <v>927.88</v>
      </c>
    </row>
    <row r="26" spans="1:14">
      <c r="A26" s="87">
        <v>22</v>
      </c>
      <c r="B26" s="88" t="s">
        <v>86</v>
      </c>
      <c r="C26" s="93">
        <v>803.04499999999996</v>
      </c>
      <c r="D26" s="94"/>
      <c r="E26" s="94">
        <v>50.735999999999997</v>
      </c>
      <c r="F26" s="94">
        <v>261.5</v>
      </c>
      <c r="G26" s="94"/>
      <c r="H26" s="100"/>
      <c r="I26" s="92">
        <v>115.53700000000001</v>
      </c>
      <c r="J26" s="102"/>
      <c r="K26" s="117"/>
      <c r="L26" s="116">
        <v>176.85900000000001</v>
      </c>
      <c r="M26" s="89">
        <v>0</v>
      </c>
      <c r="N26" s="89">
        <v>126.39</v>
      </c>
    </row>
    <row r="27" spans="1:14">
      <c r="A27" s="87">
        <v>23</v>
      </c>
      <c r="B27" s="88" t="s">
        <v>32</v>
      </c>
      <c r="C27" s="93">
        <v>5000</v>
      </c>
      <c r="D27" s="94"/>
      <c r="E27" s="94">
        <v>16532.22</v>
      </c>
      <c r="F27" s="94">
        <v>6480.4390000000003</v>
      </c>
      <c r="G27" s="94"/>
      <c r="H27" s="94">
        <v>6902.0370000000003</v>
      </c>
      <c r="I27" s="92"/>
      <c r="J27" s="103">
        <f>H27/C27</f>
        <v>1.3804074</v>
      </c>
      <c r="K27" s="117">
        <v>10249.769</v>
      </c>
      <c r="L27" s="116"/>
      <c r="M27" s="89">
        <v>8027.16</v>
      </c>
      <c r="N27" s="89">
        <v>0</v>
      </c>
    </row>
    <row r="28" spans="1:14">
      <c r="A28" s="87">
        <v>24</v>
      </c>
      <c r="B28" s="88" t="s">
        <v>33</v>
      </c>
      <c r="C28" s="93">
        <v>4734.25</v>
      </c>
      <c r="D28" s="94">
        <v>749.58</v>
      </c>
      <c r="E28" s="94"/>
      <c r="F28" s="94"/>
      <c r="G28" s="94">
        <v>225.63499999999999</v>
      </c>
      <c r="H28" s="100"/>
      <c r="I28" s="92">
        <v>746.01</v>
      </c>
      <c r="J28" s="102"/>
      <c r="K28" s="117"/>
      <c r="L28" s="116">
        <v>828.82100000000003</v>
      </c>
      <c r="M28" s="89">
        <v>0</v>
      </c>
      <c r="N28" s="89">
        <v>467.22</v>
      </c>
    </row>
    <row r="29" spans="1:14">
      <c r="A29" s="110">
        <v>25</v>
      </c>
      <c r="B29" s="110" t="s">
        <v>55</v>
      </c>
      <c r="C29" s="111">
        <v>1416.58</v>
      </c>
      <c r="D29" s="94">
        <v>490.83100000000002</v>
      </c>
      <c r="E29" s="94"/>
      <c r="F29" s="94">
        <v>3425.672</v>
      </c>
      <c r="G29" s="94"/>
      <c r="H29" s="94">
        <v>3211.3359999999998</v>
      </c>
      <c r="I29" s="92"/>
      <c r="J29" s="103">
        <f>H29/C29</f>
        <v>2.2669640966270879</v>
      </c>
      <c r="K29" s="117">
        <v>2276.4</v>
      </c>
      <c r="L29" s="116"/>
      <c r="M29" s="89">
        <v>15322.38</v>
      </c>
      <c r="N29" s="89">
        <v>0</v>
      </c>
    </row>
    <row r="30" spans="1:14">
      <c r="A30" s="110">
        <v>26</v>
      </c>
      <c r="B30" s="110" t="s">
        <v>56</v>
      </c>
      <c r="C30" s="111">
        <v>463.3</v>
      </c>
      <c r="D30" s="94">
        <v>2145.64</v>
      </c>
      <c r="E30" s="94"/>
      <c r="F30" s="94">
        <v>28.135000000000002</v>
      </c>
      <c r="G30" s="94"/>
      <c r="H30" s="100">
        <v>635.47</v>
      </c>
      <c r="I30" s="92"/>
      <c r="J30" s="103">
        <f>H30/C30</f>
        <v>1.3716166630692856</v>
      </c>
      <c r="K30" s="120"/>
      <c r="L30" s="120"/>
      <c r="M30" s="29"/>
      <c r="N30" s="29"/>
    </row>
    <row r="31" spans="1:14">
      <c r="A31" s="96">
        <v>27</v>
      </c>
      <c r="B31" s="96" t="s">
        <v>57</v>
      </c>
      <c r="C31" s="97">
        <v>893.77</v>
      </c>
      <c r="D31" s="94"/>
      <c r="E31" s="94">
        <v>628.78300000000002</v>
      </c>
      <c r="F31" s="94"/>
      <c r="G31" s="90">
        <v>159.77199999999999</v>
      </c>
      <c r="H31" s="92"/>
      <c r="I31" s="92">
        <v>304.54500000000002</v>
      </c>
      <c r="J31" s="102"/>
      <c r="K31" s="116"/>
      <c r="L31" s="116">
        <v>797.68</v>
      </c>
      <c r="M31" s="134">
        <v>0</v>
      </c>
      <c r="N31" s="89">
        <v>1095.05</v>
      </c>
    </row>
    <row r="32" spans="1:14">
      <c r="A32" s="96">
        <v>28</v>
      </c>
      <c r="B32" s="96" t="s">
        <v>87</v>
      </c>
      <c r="C32" s="97">
        <v>10684.6</v>
      </c>
      <c r="D32" s="94"/>
      <c r="E32" s="94">
        <v>3196.2379999999998</v>
      </c>
      <c r="F32" s="94"/>
      <c r="G32" s="90">
        <v>795.8</v>
      </c>
      <c r="H32" s="92"/>
      <c r="I32" s="92">
        <v>1989.9190000000001</v>
      </c>
      <c r="J32" s="103"/>
      <c r="K32" s="116"/>
      <c r="L32" s="116">
        <v>5143.8879999999999</v>
      </c>
      <c r="M32" s="134">
        <v>0</v>
      </c>
      <c r="N32" s="89">
        <v>4002.81</v>
      </c>
    </row>
    <row r="33" spans="1:14">
      <c r="A33" s="96">
        <v>29</v>
      </c>
      <c r="B33" s="96" t="s">
        <v>59</v>
      </c>
      <c r="C33" s="97">
        <v>100</v>
      </c>
      <c r="D33" s="98"/>
      <c r="E33" s="98">
        <v>1320.05</v>
      </c>
      <c r="F33" s="98"/>
      <c r="G33" s="90">
        <v>3142.991</v>
      </c>
      <c r="H33" s="99"/>
      <c r="I33" s="92">
        <v>5364.48</v>
      </c>
      <c r="J33" s="102"/>
      <c r="K33" s="118">
        <v>5224.5839999999998</v>
      </c>
      <c r="L33" s="116"/>
      <c r="M33" s="29"/>
      <c r="N33" s="29"/>
    </row>
    <row r="34" spans="1:14">
      <c r="A34" s="96">
        <v>30</v>
      </c>
      <c r="B34" s="96" t="s">
        <v>60</v>
      </c>
      <c r="C34" s="97">
        <v>1398.18</v>
      </c>
      <c r="D34" s="94">
        <v>239.482</v>
      </c>
      <c r="E34" s="94"/>
      <c r="F34" s="94"/>
      <c r="G34" s="90">
        <v>0</v>
      </c>
      <c r="H34" s="92"/>
      <c r="I34" s="92">
        <v>651.72900000000004</v>
      </c>
      <c r="J34" s="103"/>
      <c r="K34" s="116"/>
      <c r="L34" s="116">
        <v>683.22400000000005</v>
      </c>
      <c r="M34" s="89">
        <v>0</v>
      </c>
      <c r="N34" s="89">
        <v>740.19</v>
      </c>
    </row>
    <row r="35" spans="1:14">
      <c r="A35" s="96">
        <v>31</v>
      </c>
      <c r="B35" s="96" t="s">
        <v>61</v>
      </c>
      <c r="C35" s="97">
        <v>100</v>
      </c>
      <c r="D35" s="94"/>
      <c r="E35" s="94">
        <v>599.50099999999998</v>
      </c>
      <c r="F35" s="94">
        <v>203.88499999999999</v>
      </c>
      <c r="G35" s="90"/>
      <c r="H35" s="92"/>
      <c r="I35" s="92">
        <v>197.44300000000001</v>
      </c>
      <c r="J35" s="102"/>
      <c r="K35" s="116">
        <v>475.14400000000001</v>
      </c>
      <c r="L35" s="116"/>
      <c r="M35" s="89">
        <v>1318.44</v>
      </c>
      <c r="N35" s="89">
        <v>0</v>
      </c>
    </row>
    <row r="36" spans="1:14">
      <c r="A36" s="96">
        <v>32</v>
      </c>
      <c r="B36" s="96" t="s">
        <v>62</v>
      </c>
      <c r="C36" s="97">
        <v>100</v>
      </c>
      <c r="D36" s="96"/>
      <c r="E36" s="94">
        <v>4305.03</v>
      </c>
      <c r="F36" s="96"/>
      <c r="G36" s="90">
        <v>1142.6120000000001</v>
      </c>
      <c r="H36" s="92"/>
      <c r="I36" s="92">
        <v>3171.76</v>
      </c>
      <c r="J36" s="103"/>
      <c r="K36" s="116"/>
      <c r="L36" s="116">
        <v>4462.7389999999996</v>
      </c>
      <c r="M36" s="89">
        <v>0</v>
      </c>
      <c r="N36" s="89">
        <v>4275.1099999999997</v>
      </c>
    </row>
    <row r="37" spans="1:14">
      <c r="A37" s="96">
        <v>33</v>
      </c>
      <c r="B37" s="96" t="s">
        <v>63</v>
      </c>
      <c r="C37" s="97">
        <v>100</v>
      </c>
      <c r="D37" s="96"/>
      <c r="E37" s="94">
        <v>2479.0189999999998</v>
      </c>
      <c r="F37" s="94"/>
      <c r="G37" s="90">
        <v>951.99900000000002</v>
      </c>
      <c r="H37" s="94"/>
      <c r="I37" s="92">
        <v>2398.7719999999999</v>
      </c>
      <c r="J37" s="102"/>
      <c r="K37" s="117"/>
      <c r="L37" s="116">
        <v>3109.6669999999999</v>
      </c>
      <c r="M37" s="29"/>
      <c r="N37" s="29"/>
    </row>
    <row r="38" spans="1:14">
      <c r="A38" s="523" t="s">
        <v>49</v>
      </c>
      <c r="B38" s="524"/>
      <c r="C38" s="101">
        <v>820778.98</v>
      </c>
      <c r="D38" s="105">
        <f>SUM(D5:D37)</f>
        <v>236037.56399999998</v>
      </c>
      <c r="E38" s="107">
        <f ca="1">SUM(E5:E38)</f>
        <v>32801.274000000005</v>
      </c>
      <c r="F38" s="105">
        <f>SUM(F5:F37)</f>
        <v>36946.483</v>
      </c>
      <c r="G38" s="105">
        <f ca="1">SUM(G5:G38)</f>
        <v>32801.274000000005</v>
      </c>
      <c r="H38" s="106">
        <f ca="1">SUM(H5:H38)</f>
        <v>41394.93</v>
      </c>
      <c r="I38" s="106">
        <f ca="1">SUM(I5:I38)</f>
        <v>143263.95499999999</v>
      </c>
      <c r="J38" s="103"/>
      <c r="K38" s="119">
        <f>SUM(K5:K37)</f>
        <v>69982.804999999993</v>
      </c>
      <c r="L38" s="119">
        <f>SUM(L5:L37)</f>
        <v>173202.19199999995</v>
      </c>
      <c r="M38" s="30">
        <f>SUM(M5:M37)</f>
        <v>87833.410000000018</v>
      </c>
      <c r="N38" s="30">
        <f>SUM(N5:N37)</f>
        <v>259862.78999999995</v>
      </c>
    </row>
    <row r="40" spans="1:14">
      <c r="M40">
        <f>M38/362205.4*100</f>
        <v>24.249613617025041</v>
      </c>
      <c r="N40">
        <f>N38/1291867.7*100</f>
        <v>20.115278832344828</v>
      </c>
    </row>
  </sheetData>
  <mergeCells count="15">
    <mergeCell ref="A38:B38"/>
    <mergeCell ref="G2:G4"/>
    <mergeCell ref="H2:H4"/>
    <mergeCell ref="I2:I4"/>
    <mergeCell ref="A2:A4"/>
    <mergeCell ref="B2:B4"/>
    <mergeCell ref="C2:C4"/>
    <mergeCell ref="D2:D4"/>
    <mergeCell ref="E2:E4"/>
    <mergeCell ref="F2:F4"/>
    <mergeCell ref="M2:M4"/>
    <mergeCell ref="N2:N4"/>
    <mergeCell ref="K2:K4"/>
    <mergeCell ref="L2:L4"/>
    <mergeCell ref="J2:J4"/>
  </mergeCells>
  <pageMargins left="0.7" right="0.7" top="0.75" bottom="0.75" header="0.3" footer="0.3"/>
  <pageSetup paperSize="9" scale="8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6"/>
  <sheetViews>
    <sheetView workbookViewId="0">
      <pane xSplit="2" ySplit="3" topLeftCell="C10" activePane="bottomRight" state="frozen"/>
      <selection pane="topRight" activeCell="C1" sqref="C1"/>
      <selection pane="bottomLeft" activeCell="A4" sqref="A4"/>
      <selection pane="bottomRight" sqref="A1:J37"/>
    </sheetView>
  </sheetViews>
  <sheetFormatPr defaultRowHeight="15"/>
  <cols>
    <col min="1" max="1" width="4.42578125" customWidth="1"/>
    <col min="2" max="2" width="31.7109375" customWidth="1"/>
    <col min="3" max="3" width="11.85546875" customWidth="1"/>
    <col min="4" max="5" width="12.42578125" customWidth="1"/>
    <col min="6" max="6" width="11.42578125" customWidth="1"/>
    <col min="7" max="7" width="12.28515625" customWidth="1"/>
    <col min="8" max="8" width="13.42578125" customWidth="1"/>
    <col min="9" max="9" width="13" customWidth="1"/>
    <col min="10" max="10" width="7.5703125" customWidth="1"/>
  </cols>
  <sheetData>
    <row r="1" spans="1:10" ht="15" customHeight="1">
      <c r="A1" s="497" t="s">
        <v>11</v>
      </c>
      <c r="B1" s="498" t="s">
        <v>12</v>
      </c>
      <c r="C1" s="497" t="s">
        <v>34</v>
      </c>
      <c r="D1" s="497" t="s">
        <v>44</v>
      </c>
      <c r="E1" s="520" t="s">
        <v>50</v>
      </c>
      <c r="F1" s="497" t="s">
        <v>72</v>
      </c>
      <c r="G1" s="497" t="s">
        <v>51</v>
      </c>
      <c r="H1" s="497" t="s">
        <v>73</v>
      </c>
      <c r="I1" s="497" t="s">
        <v>74</v>
      </c>
    </row>
    <row r="2" spans="1:10">
      <c r="A2" s="497"/>
      <c r="B2" s="498"/>
      <c r="C2" s="497"/>
      <c r="D2" s="497"/>
      <c r="E2" s="529"/>
      <c r="F2" s="497"/>
      <c r="G2" s="497"/>
      <c r="H2" s="497"/>
      <c r="I2" s="497"/>
    </row>
    <row r="3" spans="1:10" ht="18.75" customHeight="1">
      <c r="A3" s="497"/>
      <c r="B3" s="498"/>
      <c r="C3" s="497"/>
      <c r="D3" s="497"/>
      <c r="E3" s="521"/>
      <c r="F3" s="497"/>
      <c r="G3" s="497"/>
      <c r="H3" s="497"/>
      <c r="I3" s="497"/>
      <c r="J3" t="s">
        <v>67</v>
      </c>
    </row>
    <row r="4" spans="1:10">
      <c r="A4" s="9">
        <v>1</v>
      </c>
      <c r="B4" s="7" t="s">
        <v>1</v>
      </c>
      <c r="C4" s="17">
        <v>6272.75</v>
      </c>
      <c r="D4" s="25"/>
      <c r="E4" s="47">
        <f>21185.8+390.6</f>
        <v>21576.399999999998</v>
      </c>
      <c r="F4" s="25"/>
      <c r="G4" s="62">
        <v>4609.7</v>
      </c>
      <c r="H4" s="61"/>
      <c r="I4" s="61">
        <v>13453.067999999999</v>
      </c>
    </row>
    <row r="5" spans="1:10">
      <c r="A5" s="9">
        <v>2</v>
      </c>
      <c r="B5" s="7" t="s">
        <v>9</v>
      </c>
      <c r="C5" s="17">
        <v>65193.5</v>
      </c>
      <c r="D5" s="25"/>
      <c r="E5" s="47">
        <f>40346.2</f>
        <v>40346.199999999997</v>
      </c>
      <c r="F5" s="25"/>
      <c r="G5" s="62">
        <v>4009.4</v>
      </c>
      <c r="H5" s="61"/>
      <c r="I5" s="61">
        <v>4596.7449999999999</v>
      </c>
    </row>
    <row r="6" spans="1:10" ht="25.5">
      <c r="A6" s="9">
        <v>3</v>
      </c>
      <c r="B6" s="7" t="s">
        <v>2</v>
      </c>
      <c r="C6" s="17">
        <v>20231</v>
      </c>
      <c r="D6" s="25"/>
      <c r="E6" s="47">
        <f>16161.8</f>
        <v>16161.8</v>
      </c>
      <c r="F6" s="25"/>
      <c r="G6" s="62">
        <v>1670.8</v>
      </c>
      <c r="H6" s="61"/>
      <c r="I6" s="61">
        <v>3567.489</v>
      </c>
    </row>
    <row r="7" spans="1:10">
      <c r="A7" s="9">
        <v>4</v>
      </c>
      <c r="B7" s="7" t="s">
        <v>17</v>
      </c>
      <c r="C7" s="17">
        <v>12107.5</v>
      </c>
      <c r="D7" s="25">
        <v>3662</v>
      </c>
      <c r="E7" s="47"/>
      <c r="F7" s="25"/>
      <c r="G7" s="62">
        <v>3883.2</v>
      </c>
      <c r="H7" s="61"/>
      <c r="I7" s="61">
        <v>5016.518</v>
      </c>
    </row>
    <row r="8" spans="1:10">
      <c r="A8" s="79">
        <v>5</v>
      </c>
      <c r="B8" s="80" t="s">
        <v>18</v>
      </c>
      <c r="C8" s="81">
        <v>7206</v>
      </c>
      <c r="D8" s="25"/>
      <c r="E8" s="47">
        <v>7017.2</v>
      </c>
      <c r="F8" s="82">
        <v>627.79999999999995</v>
      </c>
      <c r="G8" s="83"/>
      <c r="H8" s="83">
        <v>9289.5339999999997</v>
      </c>
      <c r="I8" s="61"/>
      <c r="J8" s="76">
        <f>H8/C8</f>
        <v>1.2891387732445183</v>
      </c>
    </row>
    <row r="9" spans="1:10">
      <c r="A9" s="79">
        <v>6</v>
      </c>
      <c r="B9" s="80" t="s">
        <v>3</v>
      </c>
      <c r="C9" s="81">
        <v>6000</v>
      </c>
      <c r="D9" s="86">
        <v>2811.41</v>
      </c>
      <c r="E9" s="47">
        <v>5266.7</v>
      </c>
      <c r="F9" s="82">
        <v>4605.8</v>
      </c>
      <c r="G9" s="83"/>
      <c r="H9" s="83">
        <v>6663.4449999999997</v>
      </c>
      <c r="I9" s="61"/>
      <c r="J9" s="76">
        <f>H9/C9</f>
        <v>1.1105741666666666</v>
      </c>
    </row>
    <row r="10" spans="1:10">
      <c r="A10" s="9">
        <v>7</v>
      </c>
      <c r="B10" s="7" t="s">
        <v>4</v>
      </c>
      <c r="C10" s="17">
        <v>307390.5</v>
      </c>
      <c r="D10" s="25"/>
      <c r="E10" s="47">
        <f>179763+43994.7</f>
        <v>223757.7</v>
      </c>
      <c r="F10" s="25">
        <v>7291.7</v>
      </c>
      <c r="G10" s="61"/>
      <c r="H10" s="61"/>
      <c r="I10" s="61">
        <v>67028.660999999993</v>
      </c>
    </row>
    <row r="11" spans="1:10">
      <c r="A11" s="9">
        <v>8</v>
      </c>
      <c r="B11" s="7" t="s">
        <v>5</v>
      </c>
      <c r="C11" s="17">
        <v>29929</v>
      </c>
      <c r="D11" s="25">
        <v>400.8</v>
      </c>
      <c r="E11" s="25"/>
      <c r="F11" s="25">
        <v>575.29999999999995</v>
      </c>
      <c r="G11" s="61"/>
      <c r="H11" s="61"/>
      <c r="I11" s="61">
        <v>2236.877</v>
      </c>
    </row>
    <row r="12" spans="1:10">
      <c r="A12" s="9">
        <v>9</v>
      </c>
      <c r="B12" s="7" t="s">
        <v>6</v>
      </c>
      <c r="C12" s="17">
        <v>125748</v>
      </c>
      <c r="D12" s="25">
        <v>51153.2</v>
      </c>
      <c r="E12" s="25"/>
      <c r="F12" s="25"/>
      <c r="G12" s="62">
        <v>2146.6</v>
      </c>
      <c r="H12" s="61"/>
      <c r="I12" s="61">
        <v>22623.808000000001</v>
      </c>
    </row>
    <row r="13" spans="1:10">
      <c r="A13" s="9">
        <v>10</v>
      </c>
      <c r="B13" s="7" t="s">
        <v>7</v>
      </c>
      <c r="C13" s="17">
        <v>8801</v>
      </c>
      <c r="D13" s="25"/>
      <c r="E13" s="47">
        <v>3122.1</v>
      </c>
      <c r="F13" s="25">
        <v>1852.8</v>
      </c>
      <c r="G13" s="61"/>
      <c r="H13" s="61"/>
      <c r="I13" s="61">
        <v>105.74299999999999</v>
      </c>
    </row>
    <row r="14" spans="1:10">
      <c r="A14" s="79">
        <v>11</v>
      </c>
      <c r="B14" s="80" t="s">
        <v>8</v>
      </c>
      <c r="C14" s="81">
        <v>9932.75</v>
      </c>
      <c r="D14" s="82">
        <v>6129.2</v>
      </c>
      <c r="E14" s="82"/>
      <c r="F14" s="82">
        <v>180.4</v>
      </c>
      <c r="G14" s="83"/>
      <c r="H14" s="83">
        <v>2255.6509999999998</v>
      </c>
      <c r="I14" s="83"/>
      <c r="J14" s="76">
        <f>H14/C14</f>
        <v>0.22709229568850517</v>
      </c>
    </row>
    <row r="15" spans="1:10">
      <c r="A15" s="79">
        <v>12</v>
      </c>
      <c r="B15" s="80" t="s">
        <v>26</v>
      </c>
      <c r="C15" s="81">
        <v>7246</v>
      </c>
      <c r="D15" s="82">
        <v>7654.1</v>
      </c>
      <c r="E15" s="82"/>
      <c r="F15" s="82">
        <v>1906.6</v>
      </c>
      <c r="G15" s="83"/>
      <c r="H15" s="83">
        <v>2945.5459999999998</v>
      </c>
      <c r="I15" s="83"/>
      <c r="J15" s="76">
        <f>H15/C15</f>
        <v>0.40650648633728953</v>
      </c>
    </row>
    <row r="16" spans="1:10">
      <c r="A16" s="79">
        <v>13</v>
      </c>
      <c r="B16" s="80" t="s">
        <v>22</v>
      </c>
      <c r="C16" s="81">
        <v>11853</v>
      </c>
      <c r="D16" s="82">
        <v>9711</v>
      </c>
      <c r="E16" s="82"/>
      <c r="F16" s="82">
        <v>2983.6</v>
      </c>
      <c r="G16" s="83"/>
      <c r="H16" s="83">
        <v>13.361000000000001</v>
      </c>
      <c r="I16" s="83"/>
      <c r="J16" s="76">
        <f>H16/C16</f>
        <v>1.127225175061166E-3</v>
      </c>
    </row>
    <row r="17" spans="1:10">
      <c r="A17" s="9">
        <v>14</v>
      </c>
      <c r="B17" s="7" t="s">
        <v>23</v>
      </c>
      <c r="C17" s="17">
        <v>9005.75</v>
      </c>
      <c r="D17" s="25">
        <v>28312.9</v>
      </c>
      <c r="E17" s="25"/>
      <c r="F17" s="25">
        <v>3603.1</v>
      </c>
      <c r="G17" s="61"/>
      <c r="H17" s="61"/>
      <c r="I17" s="61">
        <v>1461.0630000000001</v>
      </c>
    </row>
    <row r="18" spans="1:10">
      <c r="A18" s="9">
        <v>15</v>
      </c>
      <c r="B18" s="7" t="s">
        <v>24</v>
      </c>
      <c r="C18" s="17">
        <v>6625</v>
      </c>
      <c r="D18" s="85">
        <v>4588.6490000000003</v>
      </c>
      <c r="E18" s="60">
        <v>10417.299999999999</v>
      </c>
      <c r="F18" s="82">
        <v>435.7</v>
      </c>
      <c r="G18" s="83"/>
      <c r="H18" s="83">
        <v>297.3</v>
      </c>
      <c r="I18" s="61"/>
      <c r="J18" s="76">
        <f>H18/C18</f>
        <v>4.4875471698113206E-2</v>
      </c>
    </row>
    <row r="19" spans="1:10" ht="25.5">
      <c r="A19" s="79">
        <v>16</v>
      </c>
      <c r="B19" s="80" t="s">
        <v>25</v>
      </c>
      <c r="C19" s="81">
        <v>5362.5</v>
      </c>
      <c r="D19" s="82">
        <v>11069.4</v>
      </c>
      <c r="E19" s="82"/>
      <c r="F19" s="82">
        <v>3156.3</v>
      </c>
      <c r="G19" s="83"/>
      <c r="H19" s="83">
        <v>1156.5619999999999</v>
      </c>
      <c r="I19" s="83"/>
      <c r="J19" s="76">
        <f>H19/C19</f>
        <v>0.21567589743589741</v>
      </c>
    </row>
    <row r="20" spans="1:10">
      <c r="A20" s="9">
        <v>17</v>
      </c>
      <c r="B20" s="7" t="s">
        <v>27</v>
      </c>
      <c r="C20" s="17">
        <v>68800</v>
      </c>
      <c r="D20" s="25">
        <v>108185.2</v>
      </c>
      <c r="E20" s="25"/>
      <c r="F20" s="25"/>
      <c r="G20" s="62">
        <v>10166.5</v>
      </c>
      <c r="H20" s="61"/>
      <c r="I20" s="61">
        <v>5148.4870000000001</v>
      </c>
    </row>
    <row r="21" spans="1:10">
      <c r="A21" s="9">
        <v>18</v>
      </c>
      <c r="B21" s="7" t="s">
        <v>21</v>
      </c>
      <c r="C21" s="17">
        <v>14594.5</v>
      </c>
      <c r="D21" s="25"/>
      <c r="E21" s="47">
        <v>21077.7</v>
      </c>
      <c r="F21" s="25"/>
      <c r="G21" s="62">
        <v>121.9</v>
      </c>
      <c r="H21" s="61"/>
      <c r="I21" s="61">
        <v>1511.758</v>
      </c>
    </row>
    <row r="22" spans="1:10">
      <c r="A22" s="9">
        <v>19</v>
      </c>
      <c r="B22" s="7" t="s">
        <v>28</v>
      </c>
      <c r="C22" s="27">
        <v>6317.5</v>
      </c>
      <c r="D22" s="28">
        <v>6766.5</v>
      </c>
      <c r="E22" s="28"/>
      <c r="F22" s="28">
        <v>509.2</v>
      </c>
      <c r="G22" s="61"/>
      <c r="H22" s="61"/>
      <c r="I22" s="61">
        <v>1534.4670000000001</v>
      </c>
    </row>
    <row r="23" spans="1:10">
      <c r="A23" s="79">
        <v>20</v>
      </c>
      <c r="B23" s="80" t="s">
        <v>29</v>
      </c>
      <c r="C23" s="81">
        <v>62788</v>
      </c>
      <c r="D23" s="28"/>
      <c r="E23" s="48">
        <f>41266.5+119522.9</f>
        <v>160789.4</v>
      </c>
      <c r="F23" s="82">
        <v>10440.4</v>
      </c>
      <c r="G23" s="83"/>
      <c r="H23" s="83">
        <v>8024.6880000000001</v>
      </c>
      <c r="I23" s="61"/>
      <c r="J23" s="76">
        <f>H23/C23</f>
        <v>0.12780607759444479</v>
      </c>
    </row>
    <row r="24" spans="1:10">
      <c r="A24" s="9">
        <v>21</v>
      </c>
      <c r="B24" s="7" t="s">
        <v>30</v>
      </c>
      <c r="C24" s="27">
        <v>743.5</v>
      </c>
      <c r="D24" s="28"/>
      <c r="E24" s="48">
        <v>2248.9</v>
      </c>
      <c r="F24" s="28">
        <v>49.3</v>
      </c>
      <c r="G24" s="61"/>
      <c r="H24" s="61"/>
      <c r="I24" s="61">
        <v>39.076000000000001</v>
      </c>
    </row>
    <row r="25" spans="1:10">
      <c r="A25" s="9">
        <v>22</v>
      </c>
      <c r="B25" s="7" t="s">
        <v>31</v>
      </c>
      <c r="C25" s="27">
        <v>803.04499999999996</v>
      </c>
      <c r="D25" s="28">
        <v>763.2</v>
      </c>
      <c r="E25" s="28"/>
      <c r="F25" s="28">
        <v>429.2</v>
      </c>
      <c r="G25" s="61"/>
      <c r="H25" s="61"/>
      <c r="I25" s="61">
        <v>115.53700000000001</v>
      </c>
    </row>
    <row r="26" spans="1:10">
      <c r="A26" s="79">
        <v>23</v>
      </c>
      <c r="B26" s="80" t="s">
        <v>32</v>
      </c>
      <c r="C26" s="81">
        <v>5000</v>
      </c>
      <c r="D26" s="82">
        <v>8059.3</v>
      </c>
      <c r="E26" s="82"/>
      <c r="F26" s="82">
        <v>6219</v>
      </c>
      <c r="G26" s="83"/>
      <c r="H26" s="83">
        <v>6902.0370000000003</v>
      </c>
      <c r="I26" s="61"/>
      <c r="J26" s="76">
        <f>H26/C26</f>
        <v>1.3804074</v>
      </c>
    </row>
    <row r="27" spans="1:10">
      <c r="A27" s="9">
        <v>24</v>
      </c>
      <c r="B27" s="7" t="s">
        <v>33</v>
      </c>
      <c r="C27" s="27">
        <v>4734.25</v>
      </c>
      <c r="D27" s="28">
        <v>117.9</v>
      </c>
      <c r="E27" s="28"/>
      <c r="F27" s="28">
        <v>251.1</v>
      </c>
      <c r="G27" s="61"/>
      <c r="H27" s="61"/>
      <c r="I27" s="61">
        <v>746.01</v>
      </c>
    </row>
    <row r="28" spans="1:10">
      <c r="A28" s="75">
        <v>25</v>
      </c>
      <c r="B28" s="75" t="s">
        <v>55</v>
      </c>
      <c r="C28" s="84">
        <v>1416.58</v>
      </c>
      <c r="D28" s="82">
        <v>490.83100000000002</v>
      </c>
      <c r="E28" s="82"/>
      <c r="F28" s="82">
        <v>3425.672</v>
      </c>
      <c r="G28" s="83"/>
      <c r="H28" s="83">
        <v>3211.3359999999998</v>
      </c>
      <c r="I28" s="61"/>
      <c r="J28" s="76">
        <f>H28/C28</f>
        <v>2.2669640966270879</v>
      </c>
    </row>
    <row r="29" spans="1:10">
      <c r="A29" s="75">
        <v>26</v>
      </c>
      <c r="B29" s="75" t="s">
        <v>56</v>
      </c>
      <c r="C29" s="84">
        <v>463.3</v>
      </c>
      <c r="D29" s="82">
        <v>2145.64</v>
      </c>
      <c r="E29" s="82"/>
      <c r="F29" s="82">
        <v>28.135000000000002</v>
      </c>
      <c r="G29" s="83"/>
      <c r="H29" s="83">
        <v>635.47</v>
      </c>
      <c r="I29" s="61"/>
      <c r="J29" s="76">
        <f>H29/C29</f>
        <v>1.3716166630692856</v>
      </c>
    </row>
    <row r="30" spans="1:10">
      <c r="A30" s="53">
        <v>27</v>
      </c>
      <c r="B30" s="53" t="s">
        <v>57</v>
      </c>
      <c r="C30" s="59">
        <v>893.77</v>
      </c>
      <c r="D30" s="28"/>
      <c r="E30" s="28">
        <v>628.78300000000002</v>
      </c>
      <c r="F30" s="28"/>
      <c r="G30" s="61">
        <v>159.77199999999999</v>
      </c>
      <c r="H30" s="61"/>
      <c r="I30" s="61">
        <v>304.54500000000002</v>
      </c>
    </row>
    <row r="31" spans="1:10">
      <c r="A31" s="53">
        <v>28</v>
      </c>
      <c r="B31" s="53" t="s">
        <v>58</v>
      </c>
      <c r="C31" s="59">
        <v>10684.6</v>
      </c>
      <c r="D31" s="28"/>
      <c r="E31" s="28">
        <v>3196.2379999999998</v>
      </c>
      <c r="F31" s="28"/>
      <c r="G31" s="61">
        <v>795.8</v>
      </c>
      <c r="H31" s="61"/>
      <c r="I31" s="61">
        <v>1989.9190000000001</v>
      </c>
    </row>
    <row r="32" spans="1:10">
      <c r="A32" s="53">
        <v>29</v>
      </c>
      <c r="B32" s="53" t="s">
        <v>59</v>
      </c>
      <c r="C32" s="59">
        <v>100</v>
      </c>
      <c r="D32" s="69"/>
      <c r="E32" s="69">
        <v>1320.05</v>
      </c>
      <c r="F32" s="69"/>
      <c r="G32" s="68">
        <v>3142.991</v>
      </c>
      <c r="H32" s="68"/>
      <c r="I32" s="68">
        <v>5364.48</v>
      </c>
    </row>
    <row r="33" spans="1:9">
      <c r="A33" s="53">
        <v>30</v>
      </c>
      <c r="B33" s="53" t="s">
        <v>60</v>
      </c>
      <c r="C33" s="59">
        <v>1398.18</v>
      </c>
      <c r="D33" s="28">
        <v>239.482</v>
      </c>
      <c r="E33" s="28"/>
      <c r="F33" s="28"/>
      <c r="G33" s="61">
        <v>0</v>
      </c>
      <c r="H33" s="61"/>
      <c r="I33" s="61">
        <v>651.72900000000004</v>
      </c>
    </row>
    <row r="34" spans="1:9">
      <c r="A34" s="53">
        <v>31</v>
      </c>
      <c r="B34" s="53" t="s">
        <v>61</v>
      </c>
      <c r="C34" s="59">
        <v>100</v>
      </c>
      <c r="D34" s="28"/>
      <c r="E34" s="28">
        <v>599.50099999999998</v>
      </c>
      <c r="F34" s="28">
        <v>203.88499999999999</v>
      </c>
      <c r="G34" s="61"/>
      <c r="H34" s="61"/>
      <c r="I34" s="61">
        <v>197.44300000000001</v>
      </c>
    </row>
    <row r="35" spans="1:9">
      <c r="A35" s="53">
        <v>32</v>
      </c>
      <c r="B35" s="53" t="s">
        <v>62</v>
      </c>
      <c r="C35" s="59">
        <v>100</v>
      </c>
      <c r="D35" s="29"/>
      <c r="E35" s="28">
        <v>4305.03</v>
      </c>
      <c r="F35" s="29"/>
      <c r="G35" s="28">
        <v>1142.6120000000001</v>
      </c>
      <c r="H35" s="61"/>
      <c r="I35" s="61">
        <v>3171.76</v>
      </c>
    </row>
    <row r="36" spans="1:9">
      <c r="A36" s="53">
        <v>33</v>
      </c>
      <c r="B36" s="53" t="s">
        <v>63</v>
      </c>
      <c r="C36" s="59">
        <v>100</v>
      </c>
      <c r="D36" s="29"/>
      <c r="E36" s="28">
        <v>2479.0189999999998</v>
      </c>
      <c r="F36" s="28"/>
      <c r="G36" s="28">
        <v>951.99900000000002</v>
      </c>
      <c r="H36" s="28"/>
      <c r="I36" s="77">
        <v>2398.7719999999999</v>
      </c>
    </row>
    <row r="37" spans="1:9">
      <c r="A37" s="56"/>
      <c r="B37" s="56"/>
      <c r="C37" s="19">
        <v>820778.98</v>
      </c>
      <c r="D37" s="29"/>
      <c r="E37" s="29"/>
      <c r="F37" s="78">
        <f>SUM(F4:F36)</f>
        <v>48774.991999999998</v>
      </c>
      <c r="G37" s="55">
        <f ca="1">SUM(G4:G37)</f>
        <v>32801.274000000005</v>
      </c>
      <c r="H37" s="55">
        <f ca="1">SUM(H4:H37)</f>
        <v>41394.93</v>
      </c>
      <c r="I37" s="55">
        <f ca="1">SUM(I4:I37)</f>
        <v>143263.95499999999</v>
      </c>
    </row>
    <row r="38" spans="1:9">
      <c r="A38" s="56"/>
      <c r="B38" s="56"/>
    </row>
    <row r="39" spans="1:9">
      <c r="C39" s="18"/>
      <c r="D39" s="26"/>
      <c r="E39" s="26"/>
      <c r="F39" s="26"/>
      <c r="G39" s="55"/>
      <c r="H39" s="55"/>
      <c r="I39" s="55"/>
    </row>
    <row r="40" spans="1:9">
      <c r="D40" s="26"/>
      <c r="E40" s="26"/>
      <c r="F40" s="26"/>
      <c r="G40" s="55"/>
      <c r="H40" s="55"/>
      <c r="I40" s="55"/>
    </row>
    <row r="41" spans="1:9">
      <c r="C41" s="18"/>
      <c r="D41" s="26"/>
      <c r="E41" s="26"/>
      <c r="F41" s="26"/>
      <c r="G41" s="55"/>
      <c r="H41" s="55"/>
      <c r="I41" s="55"/>
    </row>
    <row r="42" spans="1:9">
      <c r="G42" s="55"/>
      <c r="H42" s="55"/>
      <c r="I42" s="55"/>
    </row>
    <row r="43" spans="1:9">
      <c r="F43" s="26"/>
      <c r="G43" s="55"/>
      <c r="H43" s="55"/>
      <c r="I43" s="55"/>
    </row>
    <row r="44" spans="1:9">
      <c r="A44" s="497" t="s">
        <v>11</v>
      </c>
      <c r="B44" s="498" t="s">
        <v>12</v>
      </c>
      <c r="C44" s="497" t="s">
        <v>34</v>
      </c>
      <c r="D44" s="497" t="s">
        <v>35</v>
      </c>
      <c r="E44" s="37"/>
      <c r="G44" s="55"/>
      <c r="H44" s="55"/>
      <c r="I44" s="55"/>
    </row>
    <row r="45" spans="1:9">
      <c r="A45" s="497"/>
      <c r="B45" s="498"/>
      <c r="C45" s="497"/>
      <c r="D45" s="497"/>
      <c r="E45" s="37"/>
      <c r="G45" s="55"/>
      <c r="H45" s="55"/>
      <c r="I45" s="55"/>
    </row>
    <row r="46" spans="1:9">
      <c r="A46" s="497"/>
      <c r="B46" s="498"/>
      <c r="C46" s="497"/>
      <c r="D46" s="497"/>
      <c r="E46" s="37"/>
      <c r="G46" s="55"/>
      <c r="H46" s="55"/>
      <c r="I46" s="55"/>
    </row>
    <row r="47" spans="1:9">
      <c r="A47" s="9">
        <v>1</v>
      </c>
      <c r="B47" s="7" t="s">
        <v>9</v>
      </c>
      <c r="C47" s="17">
        <v>65193.5</v>
      </c>
      <c r="D47" s="17">
        <v>2057.1</v>
      </c>
      <c r="E47" s="38"/>
      <c r="G47" s="55"/>
      <c r="H47" s="55"/>
      <c r="I47" s="55"/>
    </row>
    <row r="48" spans="1:9">
      <c r="A48" s="9">
        <v>2</v>
      </c>
      <c r="B48" s="7" t="s">
        <v>17</v>
      </c>
      <c r="C48" s="17">
        <v>12107.5</v>
      </c>
      <c r="D48" s="17">
        <v>10256.200000000001</v>
      </c>
      <c r="E48" s="38"/>
      <c r="G48" s="55"/>
      <c r="H48" s="55"/>
      <c r="I48" s="55"/>
    </row>
    <row r="49" spans="1:9">
      <c r="A49" s="9">
        <v>3</v>
      </c>
      <c r="B49" s="7" t="s">
        <v>3</v>
      </c>
      <c r="C49" s="17">
        <v>6000</v>
      </c>
      <c r="D49" s="17">
        <v>2803.8</v>
      </c>
      <c r="E49" s="38"/>
      <c r="G49" s="55"/>
      <c r="H49" s="55"/>
      <c r="I49" s="55"/>
    </row>
    <row r="50" spans="1:9">
      <c r="A50" s="9">
        <v>5</v>
      </c>
      <c r="B50" s="7" t="s">
        <v>5</v>
      </c>
      <c r="C50" s="17">
        <v>29929</v>
      </c>
      <c r="D50" s="17">
        <v>120.1</v>
      </c>
      <c r="E50" s="38"/>
      <c r="G50" s="55"/>
      <c r="H50" s="55"/>
      <c r="I50" s="55"/>
    </row>
    <row r="51" spans="1:9">
      <c r="A51" s="9">
        <v>6</v>
      </c>
      <c r="B51" s="7" t="s">
        <v>6</v>
      </c>
      <c r="C51" s="17">
        <v>125748</v>
      </c>
      <c r="D51" s="17">
        <v>46307.3</v>
      </c>
      <c r="E51" s="38"/>
      <c r="G51" s="55"/>
      <c r="H51" s="55"/>
      <c r="I51" s="55"/>
    </row>
    <row r="52" spans="1:9">
      <c r="A52" s="9">
        <v>7</v>
      </c>
      <c r="B52" s="7" t="s">
        <v>8</v>
      </c>
      <c r="C52" s="17">
        <v>9932.75</v>
      </c>
      <c r="D52" s="17">
        <v>6484.4</v>
      </c>
      <c r="E52" s="38"/>
      <c r="G52" s="55"/>
      <c r="H52" s="55"/>
      <c r="I52" s="55"/>
    </row>
    <row r="53" spans="1:9">
      <c r="A53" s="9">
        <v>8</v>
      </c>
      <c r="B53" s="7" t="s">
        <v>26</v>
      </c>
      <c r="C53" s="17">
        <v>7246</v>
      </c>
      <c r="D53" s="17">
        <v>7949.5</v>
      </c>
      <c r="E53" s="38"/>
      <c r="G53" s="55"/>
      <c r="H53" s="55"/>
      <c r="I53" s="55"/>
    </row>
    <row r="54" spans="1:9">
      <c r="A54" s="9">
        <v>9</v>
      </c>
      <c r="B54" s="7" t="s">
        <v>22</v>
      </c>
      <c r="C54" s="17">
        <v>11853</v>
      </c>
      <c r="D54" s="17">
        <v>13336.7</v>
      </c>
      <c r="E54" s="38"/>
      <c r="G54" s="55"/>
      <c r="H54" s="55"/>
      <c r="I54" s="55"/>
    </row>
    <row r="55" spans="1:9">
      <c r="A55" s="9">
        <v>10</v>
      </c>
      <c r="B55" s="7" t="s">
        <v>23</v>
      </c>
      <c r="C55" s="17">
        <v>9005.75</v>
      </c>
      <c r="D55" s="17">
        <v>27747.599999999999</v>
      </c>
      <c r="E55" s="38"/>
      <c r="G55" s="55"/>
      <c r="H55" s="55"/>
      <c r="I55" s="55"/>
    </row>
    <row r="56" spans="1:9">
      <c r="A56" s="9">
        <v>11</v>
      </c>
      <c r="B56" s="7" t="s">
        <v>24</v>
      </c>
      <c r="C56" s="17">
        <v>6625</v>
      </c>
      <c r="D56" s="17">
        <v>4911.7</v>
      </c>
      <c r="E56" s="38"/>
      <c r="G56" s="55"/>
      <c r="H56" s="55"/>
      <c r="I56" s="55"/>
    </row>
    <row r="57" spans="1:9" ht="25.5">
      <c r="A57" s="9">
        <v>12</v>
      </c>
      <c r="B57" s="7" t="s">
        <v>25</v>
      </c>
      <c r="C57" s="17">
        <v>5362.5</v>
      </c>
      <c r="D57" s="17">
        <f>6512.9+7657.4</f>
        <v>14170.3</v>
      </c>
      <c r="E57" s="38"/>
      <c r="G57" s="55"/>
      <c r="H57" s="55"/>
      <c r="I57" s="55"/>
    </row>
    <row r="58" spans="1:9">
      <c r="A58" s="9">
        <v>13</v>
      </c>
      <c r="B58" s="7" t="s">
        <v>27</v>
      </c>
      <c r="C58" s="17">
        <v>68800</v>
      </c>
      <c r="D58" s="17">
        <f>26557.9+74796.3</f>
        <v>101354.20000000001</v>
      </c>
      <c r="E58" s="38"/>
      <c r="G58" s="55"/>
      <c r="H58" s="55"/>
      <c r="I58" s="55"/>
    </row>
    <row r="59" spans="1:9">
      <c r="C59" s="18">
        <f>SUM(C47:C58)</f>
        <v>357803</v>
      </c>
      <c r="D59" s="18">
        <f>SUM(D47:D58)</f>
        <v>237498.90000000002</v>
      </c>
      <c r="E59" s="18"/>
      <c r="G59" s="55"/>
      <c r="H59" s="55"/>
      <c r="I59" s="55"/>
    </row>
    <row r="60" spans="1:9">
      <c r="G60" s="55"/>
      <c r="H60" s="55"/>
      <c r="I60" s="55"/>
    </row>
    <row r="61" spans="1:9">
      <c r="A61" s="513" t="s">
        <v>11</v>
      </c>
      <c r="B61" s="514" t="s">
        <v>12</v>
      </c>
      <c r="C61" s="513" t="s">
        <v>34</v>
      </c>
      <c r="D61" s="513" t="s">
        <v>35</v>
      </c>
      <c r="E61" s="39"/>
      <c r="G61" s="55"/>
      <c r="H61" s="55"/>
      <c r="I61" s="55"/>
    </row>
    <row r="62" spans="1:9">
      <c r="A62" s="513"/>
      <c r="B62" s="514"/>
      <c r="C62" s="513"/>
      <c r="D62" s="513"/>
      <c r="E62" s="39"/>
      <c r="G62" s="55"/>
      <c r="H62" s="55"/>
      <c r="I62" s="55"/>
    </row>
    <row r="63" spans="1:9">
      <c r="A63" s="513"/>
      <c r="B63" s="514"/>
      <c r="C63" s="513"/>
      <c r="D63" s="513"/>
      <c r="E63" s="39"/>
      <c r="G63" s="55"/>
      <c r="H63" s="55"/>
      <c r="I63" s="55"/>
    </row>
    <row r="64" spans="1:9">
      <c r="A64" s="9">
        <v>1</v>
      </c>
      <c r="B64" s="7" t="s">
        <v>1</v>
      </c>
      <c r="C64" s="17">
        <v>6272.75</v>
      </c>
      <c r="D64" s="23">
        <f>5864.9+4771.5</f>
        <v>10636.4</v>
      </c>
      <c r="E64" s="40"/>
      <c r="G64" s="55"/>
      <c r="H64" s="55"/>
      <c r="I64" s="55"/>
    </row>
    <row r="65" spans="1:9">
      <c r="A65" s="9">
        <v>2</v>
      </c>
      <c r="B65" s="7" t="s">
        <v>9</v>
      </c>
      <c r="C65" s="17">
        <v>65193.5</v>
      </c>
      <c r="D65" s="17">
        <v>2057.1</v>
      </c>
      <c r="E65" s="38"/>
      <c r="G65" s="55"/>
      <c r="H65" s="55"/>
      <c r="I65" s="55"/>
    </row>
    <row r="66" spans="1:9" ht="25.5">
      <c r="A66" s="9">
        <v>3</v>
      </c>
      <c r="B66" s="7" t="s">
        <v>2</v>
      </c>
      <c r="C66" s="17">
        <v>20231</v>
      </c>
      <c r="D66" s="23">
        <f>3175.9</f>
        <v>3175.9</v>
      </c>
      <c r="E66" s="40"/>
      <c r="G66" s="55"/>
      <c r="H66" s="55"/>
      <c r="I66" s="55"/>
    </row>
    <row r="67" spans="1:9">
      <c r="A67" s="9">
        <v>4</v>
      </c>
      <c r="B67" s="7" t="s">
        <v>17</v>
      </c>
      <c r="C67" s="17">
        <v>12107.5</v>
      </c>
      <c r="D67" s="17">
        <v>10256.200000000001</v>
      </c>
      <c r="E67" s="38"/>
      <c r="G67" s="55"/>
      <c r="H67" s="55"/>
      <c r="I67" s="55"/>
    </row>
    <row r="68" spans="1:9">
      <c r="A68" s="9">
        <v>5</v>
      </c>
      <c r="B68" s="7" t="s">
        <v>18</v>
      </c>
      <c r="C68" s="17">
        <v>7206</v>
      </c>
      <c r="D68" s="23">
        <f>64.8+2013.9</f>
        <v>2078.7000000000003</v>
      </c>
      <c r="E68" s="40"/>
      <c r="G68" s="55"/>
      <c r="H68" s="55"/>
      <c r="I68" s="55"/>
    </row>
    <row r="69" spans="1:9">
      <c r="A69" s="9">
        <v>6</v>
      </c>
      <c r="B69" s="7" t="s">
        <v>3</v>
      </c>
      <c r="C69" s="17">
        <v>6000</v>
      </c>
      <c r="D69" s="17">
        <v>2803.8</v>
      </c>
      <c r="E69" s="38"/>
      <c r="G69" s="55"/>
      <c r="H69" s="55"/>
      <c r="I69" s="55"/>
    </row>
    <row r="70" spans="1:9">
      <c r="A70" s="9">
        <v>7</v>
      </c>
      <c r="B70" s="7" t="s">
        <v>4</v>
      </c>
      <c r="C70" s="17">
        <v>307390.5</v>
      </c>
      <c r="D70" s="23">
        <f>16211.6</f>
        <v>16211.6</v>
      </c>
      <c r="E70" s="40"/>
      <c r="G70" s="55"/>
      <c r="H70" s="55"/>
      <c r="I70" s="55"/>
    </row>
    <row r="71" spans="1:9">
      <c r="A71" s="9">
        <v>8</v>
      </c>
      <c r="B71" s="7" t="s">
        <v>5</v>
      </c>
      <c r="C71" s="17">
        <v>29929</v>
      </c>
      <c r="D71" s="17">
        <v>120.1</v>
      </c>
      <c r="E71" s="38"/>
      <c r="G71" s="55"/>
      <c r="H71" s="55"/>
      <c r="I71" s="55"/>
    </row>
    <row r="72" spans="1:9">
      <c r="A72" s="9">
        <v>9</v>
      </c>
      <c r="B72" s="7" t="s">
        <v>6</v>
      </c>
      <c r="C72" s="17">
        <v>125748</v>
      </c>
      <c r="D72" s="17">
        <v>46307.3</v>
      </c>
      <c r="E72" s="38"/>
      <c r="F72" s="18">
        <v>46061.82</v>
      </c>
      <c r="G72" s="55"/>
      <c r="H72" s="55"/>
      <c r="I72" s="55"/>
    </row>
    <row r="73" spans="1:9">
      <c r="A73" s="9">
        <v>10</v>
      </c>
      <c r="B73" s="7" t="s">
        <v>7</v>
      </c>
      <c r="C73" s="17">
        <v>8801</v>
      </c>
      <c r="D73" s="23">
        <f>5100.3</f>
        <v>5100.3</v>
      </c>
      <c r="E73" s="40"/>
      <c r="F73" s="18">
        <v>2736.5</v>
      </c>
      <c r="G73" s="55"/>
      <c r="H73" s="55"/>
      <c r="I73" s="55"/>
    </row>
    <row r="74" spans="1:9">
      <c r="A74" s="9">
        <v>11</v>
      </c>
      <c r="B74" s="7" t="s">
        <v>8</v>
      </c>
      <c r="C74" s="17">
        <v>9932.75</v>
      </c>
      <c r="D74" s="17">
        <v>6484.4</v>
      </c>
      <c r="E74" s="38"/>
      <c r="F74" s="18">
        <v>6129.13</v>
      </c>
      <c r="G74" s="55"/>
      <c r="H74" s="55"/>
      <c r="I74" s="55"/>
    </row>
    <row r="75" spans="1:9">
      <c r="A75" s="9">
        <v>12</v>
      </c>
      <c r="B75" s="7" t="s">
        <v>26</v>
      </c>
      <c r="C75" s="17">
        <v>7246</v>
      </c>
      <c r="D75" s="17">
        <v>7949.5</v>
      </c>
      <c r="E75" s="38"/>
      <c r="F75" s="18">
        <v>7789.56</v>
      </c>
      <c r="G75" s="55"/>
      <c r="H75" s="55"/>
      <c r="I75" s="55"/>
    </row>
    <row r="76" spans="1:9">
      <c r="A76" s="9">
        <v>13</v>
      </c>
      <c r="B76" s="7" t="s">
        <v>22</v>
      </c>
      <c r="C76" s="17">
        <v>11853</v>
      </c>
      <c r="D76" s="17">
        <v>13336.7</v>
      </c>
      <c r="E76" s="38"/>
      <c r="F76" s="18">
        <v>9710.9500000000007</v>
      </c>
      <c r="G76" s="55"/>
      <c r="H76" s="55"/>
      <c r="I76" s="55"/>
    </row>
    <row r="77" spans="1:9">
      <c r="A77" s="9">
        <v>14</v>
      </c>
      <c r="B77" s="7" t="s">
        <v>23</v>
      </c>
      <c r="C77" s="17">
        <v>9005.75</v>
      </c>
      <c r="D77" s="17">
        <v>27747.599999999999</v>
      </c>
      <c r="E77" s="38"/>
      <c r="G77" s="55"/>
      <c r="H77" s="55"/>
      <c r="I77" s="55"/>
    </row>
    <row r="78" spans="1:9">
      <c r="A78" s="9">
        <v>15</v>
      </c>
      <c r="B78" s="7" t="s">
        <v>24</v>
      </c>
      <c r="C78" s="17">
        <v>6625</v>
      </c>
      <c r="D78" s="17">
        <v>4911.7</v>
      </c>
      <c r="E78" s="38"/>
      <c r="F78" s="18">
        <v>4701.18</v>
      </c>
      <c r="G78" s="55"/>
      <c r="H78" s="55"/>
      <c r="I78" s="55"/>
    </row>
    <row r="79" spans="1:9" ht="25.5">
      <c r="A79" s="9">
        <v>16</v>
      </c>
      <c r="B79" s="7" t="s">
        <v>25</v>
      </c>
      <c r="C79" s="17">
        <v>5362.5</v>
      </c>
      <c r="D79" s="17">
        <f>6512.9+7657.4</f>
        <v>14170.3</v>
      </c>
      <c r="E79" s="38"/>
      <c r="F79" s="18">
        <v>4563.7299999999996</v>
      </c>
    </row>
    <row r="80" spans="1:9">
      <c r="A80" s="9">
        <v>17</v>
      </c>
      <c r="B80" s="7" t="s">
        <v>27</v>
      </c>
      <c r="C80" s="17">
        <v>68800</v>
      </c>
      <c r="D80" s="17">
        <f>26557.9+74796.3</f>
        <v>101354.20000000001</v>
      </c>
      <c r="E80" s="38"/>
    </row>
    <row r="81" spans="1:6">
      <c r="A81" s="9">
        <v>18</v>
      </c>
      <c r="B81" s="7" t="s">
        <v>21</v>
      </c>
      <c r="C81" s="17">
        <v>14594.5</v>
      </c>
      <c r="D81" s="23">
        <f>478</f>
        <v>478</v>
      </c>
      <c r="E81" s="40"/>
      <c r="F81" s="18">
        <v>2281.9</v>
      </c>
    </row>
    <row r="82" spans="1:6">
      <c r="A82" s="530" t="s">
        <v>37</v>
      </c>
      <c r="B82" s="531"/>
      <c r="C82" s="19">
        <f>SUM(C64:C81)</f>
        <v>722298.75</v>
      </c>
      <c r="D82" s="19">
        <f>SUM(D64:D81)</f>
        <v>275179.80000000005</v>
      </c>
      <c r="E82" s="41"/>
    </row>
    <row r="83" spans="1:6">
      <c r="B83" s="24"/>
      <c r="C83" t="s">
        <v>36</v>
      </c>
      <c r="D83" s="18">
        <f>D64+D66+D68+D70+D73+D81</f>
        <v>37680.9</v>
      </c>
      <c r="E83" s="18"/>
      <c r="F83" s="18"/>
    </row>
    <row r="84" spans="1:6">
      <c r="C84" t="s">
        <v>39</v>
      </c>
      <c r="D84" s="18">
        <f>D65+D67+D69+D71+D72+D74+D75+D76+D77+D78+D79+D80</f>
        <v>237498.90000000002</v>
      </c>
      <c r="E84" s="18"/>
    </row>
    <row r="86" spans="1:6">
      <c r="D86" s="18"/>
      <c r="E86" s="18"/>
    </row>
  </sheetData>
  <mergeCells count="18">
    <mergeCell ref="A61:A63"/>
    <mergeCell ref="B61:B63"/>
    <mergeCell ref="C61:C63"/>
    <mergeCell ref="D61:D63"/>
    <mergeCell ref="A82:B82"/>
    <mergeCell ref="A44:A46"/>
    <mergeCell ref="B44:B46"/>
    <mergeCell ref="C44:C46"/>
    <mergeCell ref="D44:D46"/>
    <mergeCell ref="D1:D3"/>
    <mergeCell ref="H1:H3"/>
    <mergeCell ref="I1:I3"/>
    <mergeCell ref="G1:G3"/>
    <mergeCell ref="A1:A3"/>
    <mergeCell ref="B1:B3"/>
    <mergeCell ref="C1:C3"/>
    <mergeCell ref="F1:F3"/>
    <mergeCell ref="E1:E3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workbookViewId="0">
      <selection activeCell="D31" sqref="D31"/>
    </sheetView>
  </sheetViews>
  <sheetFormatPr defaultRowHeight="15"/>
  <cols>
    <col min="1" max="1" width="5.7109375" bestFit="1" customWidth="1"/>
    <col min="2" max="2" width="38.7109375" customWidth="1"/>
    <col min="3" max="3" width="25" customWidth="1"/>
    <col min="4" max="5" width="18.85546875" customWidth="1"/>
  </cols>
  <sheetData>
    <row r="1" spans="1:7" ht="33.75" customHeight="1">
      <c r="A1" s="497" t="s">
        <v>11</v>
      </c>
      <c r="B1" s="498" t="s">
        <v>12</v>
      </c>
      <c r="C1" s="497" t="s">
        <v>16</v>
      </c>
      <c r="D1" s="532" t="s">
        <v>0</v>
      </c>
      <c r="E1" s="533"/>
    </row>
    <row r="2" spans="1:7" ht="36.75" customHeight="1">
      <c r="A2" s="497"/>
      <c r="B2" s="498"/>
      <c r="C2" s="497"/>
      <c r="D2" s="534"/>
      <c r="E2" s="535"/>
    </row>
    <row r="3" spans="1:7">
      <c r="A3" s="497"/>
      <c r="B3" s="498"/>
      <c r="C3" s="497"/>
      <c r="D3" s="2" t="s">
        <v>19</v>
      </c>
      <c r="E3" s="2" t="s">
        <v>38</v>
      </c>
    </row>
    <row r="4" spans="1:7">
      <c r="A4" s="9">
        <v>1</v>
      </c>
      <c r="B4" s="7" t="s">
        <v>1</v>
      </c>
      <c r="C4" s="12">
        <v>25090.6</v>
      </c>
      <c r="D4" s="12">
        <v>34726.800000000003</v>
      </c>
      <c r="E4" s="12">
        <f>D4/C4*100-100</f>
        <v>38.405618040222237</v>
      </c>
      <c r="G4" s="12"/>
    </row>
    <row r="5" spans="1:7">
      <c r="A5" s="9">
        <v>2</v>
      </c>
      <c r="B5" s="7" t="s">
        <v>9</v>
      </c>
      <c r="C5" s="12">
        <v>147336.5</v>
      </c>
      <c r="D5" s="12">
        <v>148739.4</v>
      </c>
      <c r="E5" s="12">
        <f t="shared" ref="E5:E27" si="0">D5/C5*100-100</f>
        <v>0.95217410485521725</v>
      </c>
      <c r="G5" s="12"/>
    </row>
    <row r="6" spans="1:7">
      <c r="A6" s="9">
        <v>3</v>
      </c>
      <c r="B6" s="7" t="s">
        <v>2</v>
      </c>
      <c r="C6" s="12">
        <v>80923.8</v>
      </c>
      <c r="D6" s="12">
        <v>134295.20000000001</v>
      </c>
      <c r="E6" s="12">
        <f t="shared" si="0"/>
        <v>65.952661639715416</v>
      </c>
      <c r="G6" s="12"/>
    </row>
    <row r="7" spans="1:7">
      <c r="A7" s="20">
        <v>4</v>
      </c>
      <c r="B7" s="21" t="s">
        <v>17</v>
      </c>
      <c r="C7" s="3">
        <v>48430.400000000001</v>
      </c>
      <c r="D7" s="3">
        <v>46451.8</v>
      </c>
      <c r="E7" s="3">
        <f t="shared" si="0"/>
        <v>-4.0854504608675484</v>
      </c>
      <c r="G7" s="3">
        <v>-4.0854504608675484</v>
      </c>
    </row>
    <row r="8" spans="1:7">
      <c r="A8" s="9">
        <v>5</v>
      </c>
      <c r="B8" s="7" t="s">
        <v>18</v>
      </c>
      <c r="C8" s="12">
        <v>28823.599999999999</v>
      </c>
      <c r="D8" s="12">
        <v>34372.9</v>
      </c>
      <c r="E8" s="12">
        <f t="shared" si="0"/>
        <v>19.252626320098813</v>
      </c>
      <c r="G8" s="12"/>
    </row>
    <row r="9" spans="1:7">
      <c r="A9" s="20">
        <v>6</v>
      </c>
      <c r="B9" s="21" t="s">
        <v>3</v>
      </c>
      <c r="C9" s="3">
        <v>25812.799999999999</v>
      </c>
      <c r="D9" s="3">
        <v>25765.5</v>
      </c>
      <c r="E9" s="3">
        <f t="shared" si="0"/>
        <v>-0.1832424223640885</v>
      </c>
      <c r="G9" s="3">
        <v>-0.1832424223640885</v>
      </c>
    </row>
    <row r="10" spans="1:7">
      <c r="A10" s="20">
        <v>7</v>
      </c>
      <c r="B10" s="21" t="s">
        <v>4</v>
      </c>
      <c r="C10" s="3">
        <v>771040.3</v>
      </c>
      <c r="D10" s="3">
        <v>707275.5</v>
      </c>
      <c r="E10" s="3">
        <f t="shared" si="0"/>
        <v>-8.2699698057287065</v>
      </c>
      <c r="G10" s="3">
        <v>-8.2699698057287065</v>
      </c>
    </row>
    <row r="11" spans="1:7">
      <c r="A11" s="9">
        <v>8</v>
      </c>
      <c r="B11" s="7" t="s">
        <v>5</v>
      </c>
      <c r="C11" s="12">
        <v>119716.5</v>
      </c>
      <c r="D11" s="12">
        <v>121336.2</v>
      </c>
      <c r="E11" s="12">
        <f t="shared" si="0"/>
        <v>1.3529463357181442</v>
      </c>
      <c r="G11" s="12"/>
    </row>
    <row r="12" spans="1:7">
      <c r="A12" s="9">
        <v>9</v>
      </c>
      <c r="B12" s="7" t="s">
        <v>6</v>
      </c>
      <c r="C12" s="12">
        <v>502991.5</v>
      </c>
      <c r="D12" s="12">
        <v>520309.5</v>
      </c>
      <c r="E12" s="12">
        <f t="shared" si="0"/>
        <v>3.4430005278419173</v>
      </c>
      <c r="G12" s="12"/>
    </row>
    <row r="13" spans="1:7">
      <c r="A13" s="9">
        <v>10</v>
      </c>
      <c r="B13" s="7" t="s">
        <v>7</v>
      </c>
      <c r="C13" s="12">
        <v>35203.800000000003</v>
      </c>
      <c r="D13" s="12">
        <v>44770.400000000001</v>
      </c>
      <c r="E13" s="12">
        <f t="shared" si="0"/>
        <v>27.174907254330492</v>
      </c>
      <c r="G13" s="12"/>
    </row>
    <row r="14" spans="1:7">
      <c r="A14" s="20">
        <v>11</v>
      </c>
      <c r="B14" s="21" t="s">
        <v>8</v>
      </c>
      <c r="C14" s="3">
        <v>39731.4</v>
      </c>
      <c r="D14" s="3">
        <v>33412.800000000003</v>
      </c>
      <c r="E14" s="3">
        <f t="shared" si="0"/>
        <v>-15.903290596354509</v>
      </c>
      <c r="G14" s="3">
        <v>-15.903290596354509</v>
      </c>
    </row>
    <row r="15" spans="1:7">
      <c r="A15" s="20">
        <v>12</v>
      </c>
      <c r="B15" s="21" t="s">
        <v>26</v>
      </c>
      <c r="C15" s="3">
        <v>28984.5</v>
      </c>
      <c r="D15" s="3">
        <v>19586.599999999999</v>
      </c>
      <c r="E15" s="3">
        <f t="shared" si="0"/>
        <v>-32.423881729890113</v>
      </c>
      <c r="G15" s="3">
        <v>-32.423881729890113</v>
      </c>
    </row>
    <row r="16" spans="1:7">
      <c r="A16" s="20">
        <v>13</v>
      </c>
      <c r="B16" s="21" t="s">
        <v>22</v>
      </c>
      <c r="C16" s="8">
        <v>47412.3</v>
      </c>
      <c r="D16" s="8">
        <v>36983.1</v>
      </c>
      <c r="E16" s="3">
        <f t="shared" si="0"/>
        <v>-21.996823609063483</v>
      </c>
      <c r="G16" s="3">
        <v>-21.996823609063483</v>
      </c>
    </row>
    <row r="17" spans="1:7">
      <c r="A17" s="20">
        <v>14</v>
      </c>
      <c r="B17" s="21" t="s">
        <v>23</v>
      </c>
      <c r="C17" s="8">
        <v>36023.300000000003</v>
      </c>
      <c r="D17" s="8">
        <v>25586.1</v>
      </c>
      <c r="E17" s="3">
        <f t="shared" si="0"/>
        <v>-28.973469948616611</v>
      </c>
      <c r="G17" s="3">
        <v>-28.973469948616611</v>
      </c>
    </row>
    <row r="18" spans="1:7">
      <c r="A18" s="20">
        <v>15</v>
      </c>
      <c r="B18" s="21" t="s">
        <v>24</v>
      </c>
      <c r="C18" s="8">
        <v>26500.1</v>
      </c>
      <c r="D18" s="8">
        <v>21481.599999999999</v>
      </c>
      <c r="E18" s="3">
        <f t="shared" si="0"/>
        <v>-18.937664386172131</v>
      </c>
      <c r="G18" s="3">
        <v>-18.937664386172131</v>
      </c>
    </row>
    <row r="19" spans="1:7">
      <c r="A19" s="20">
        <v>16</v>
      </c>
      <c r="B19" s="21" t="s">
        <v>25</v>
      </c>
      <c r="C19" s="8">
        <v>21450.1</v>
      </c>
      <c r="D19" s="8">
        <v>15099.2</v>
      </c>
      <c r="E19" s="3">
        <f t="shared" si="0"/>
        <v>-29.60778737628263</v>
      </c>
      <c r="G19" s="3">
        <v>-29.60778737628263</v>
      </c>
    </row>
    <row r="20" spans="1:7">
      <c r="A20" s="9">
        <v>17</v>
      </c>
      <c r="B20" s="7" t="s">
        <v>27</v>
      </c>
      <c r="C20" s="10">
        <v>275205.59999999998</v>
      </c>
      <c r="D20" s="10">
        <v>343136.9</v>
      </c>
      <c r="E20" s="12">
        <f t="shared" si="0"/>
        <v>24.683836375422615</v>
      </c>
      <c r="G20" s="12"/>
    </row>
    <row r="21" spans="1:7">
      <c r="A21" s="20">
        <v>18</v>
      </c>
      <c r="B21" s="21" t="s">
        <v>21</v>
      </c>
      <c r="C21" s="8">
        <v>58377.9</v>
      </c>
      <c r="D21" s="8">
        <v>57414.6</v>
      </c>
      <c r="E21" s="3">
        <f t="shared" si="0"/>
        <v>-1.6501107439630402</v>
      </c>
      <c r="G21" s="3">
        <v>-1.6501107439630402</v>
      </c>
    </row>
    <row r="22" spans="1:7">
      <c r="A22" s="15">
        <v>19</v>
      </c>
      <c r="B22" s="16" t="s">
        <v>28</v>
      </c>
      <c r="C22" s="10">
        <v>25269.7</v>
      </c>
      <c r="D22" s="10">
        <v>28073.200000000001</v>
      </c>
      <c r="E22" s="12">
        <f t="shared" si="0"/>
        <v>11.094314534798585</v>
      </c>
    </row>
    <row r="23" spans="1:7">
      <c r="A23" s="15">
        <v>20</v>
      </c>
      <c r="B23" s="16" t="s">
        <v>29</v>
      </c>
      <c r="C23" s="10">
        <v>251152.3</v>
      </c>
      <c r="D23" s="10">
        <v>359641.5</v>
      </c>
      <c r="E23" s="12">
        <f t="shared" si="0"/>
        <v>43.196578331156047</v>
      </c>
    </row>
    <row r="24" spans="1:7">
      <c r="A24" s="15">
        <v>21</v>
      </c>
      <c r="B24" s="16" t="s">
        <v>30</v>
      </c>
      <c r="C24" s="10">
        <v>2973.7</v>
      </c>
      <c r="D24" s="10">
        <v>20456.8</v>
      </c>
      <c r="E24" s="12">
        <f t="shared" si="0"/>
        <v>587.92413491609773</v>
      </c>
    </row>
    <row r="25" spans="1:7">
      <c r="A25" s="15">
        <v>22</v>
      </c>
      <c r="B25" s="16" t="s">
        <v>31</v>
      </c>
      <c r="C25" s="10">
        <v>12069.6</v>
      </c>
      <c r="D25" s="10">
        <v>14784.8</v>
      </c>
      <c r="E25" s="12">
        <f t="shared" si="0"/>
        <v>22.496188771790273</v>
      </c>
    </row>
    <row r="26" spans="1:7">
      <c r="A26" s="15">
        <v>23</v>
      </c>
      <c r="B26" s="16" t="s">
        <v>32</v>
      </c>
      <c r="C26" s="10"/>
      <c r="D26" s="10"/>
      <c r="E26" s="12" t="e">
        <f t="shared" si="0"/>
        <v>#DIV/0!</v>
      </c>
    </row>
    <row r="27" spans="1:7">
      <c r="A27" s="15">
        <v>24</v>
      </c>
      <c r="B27" s="16" t="s">
        <v>33</v>
      </c>
      <c r="C27" s="10">
        <v>18936.599999999999</v>
      </c>
      <c r="D27" s="10">
        <v>26141.599999999999</v>
      </c>
      <c r="E27" s="12">
        <f t="shared" si="0"/>
        <v>38.048012842854575</v>
      </c>
    </row>
    <row r="28" spans="1:7">
      <c r="C28" s="18">
        <f>SUM(C4:C27)</f>
        <v>2629456.9000000004</v>
      </c>
      <c r="D28" s="18">
        <f>SUM(D4:D27)</f>
        <v>2819842.0000000005</v>
      </c>
      <c r="E28" s="22">
        <f>D28/C28*100</f>
        <v>107.2404723576188</v>
      </c>
    </row>
    <row r="30" spans="1:7">
      <c r="D30" s="18">
        <f>D28-C28</f>
        <v>190385.10000000009</v>
      </c>
    </row>
  </sheetData>
  <mergeCells count="4">
    <mergeCell ref="A1:A3"/>
    <mergeCell ref="B1:B3"/>
    <mergeCell ref="C1:C3"/>
    <mergeCell ref="D1:E2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37"/>
  <sheetViews>
    <sheetView topLeftCell="A10" workbookViewId="0">
      <selection activeCell="D28" sqref="D28:F32"/>
    </sheetView>
  </sheetViews>
  <sheetFormatPr defaultRowHeight="15"/>
  <cols>
    <col min="1" max="1" width="3.85546875" style="1" customWidth="1"/>
    <col min="2" max="2" width="23.28515625" style="1" customWidth="1"/>
    <col min="3" max="3" width="11.28515625" style="1" customWidth="1"/>
    <col min="4" max="4" width="11.28515625" style="1" bestFit="1" customWidth="1"/>
    <col min="5" max="7" width="11.28515625" style="1" customWidth="1"/>
    <col min="8" max="8" width="13.85546875" style="1" customWidth="1"/>
    <col min="9" max="9" width="12.28515625" customWidth="1"/>
    <col min="10" max="11" width="11.7109375" customWidth="1"/>
    <col min="12" max="12" width="14.140625" customWidth="1"/>
  </cols>
  <sheetData>
    <row r="2" spans="1:12" ht="18" customHeight="1">
      <c r="A2" s="497" t="s">
        <v>11</v>
      </c>
      <c r="B2" s="498" t="s">
        <v>12</v>
      </c>
      <c r="C2" s="497" t="s">
        <v>54</v>
      </c>
      <c r="D2" s="497"/>
      <c r="E2" s="497"/>
      <c r="F2" s="497"/>
      <c r="G2" s="497"/>
      <c r="H2" s="497"/>
      <c r="I2" s="497" t="s">
        <v>43</v>
      </c>
      <c r="J2" s="497"/>
      <c r="K2" s="497"/>
      <c r="L2" s="497"/>
    </row>
    <row r="3" spans="1:12" ht="51">
      <c r="A3" s="497"/>
      <c r="B3" s="498"/>
      <c r="C3" s="49" t="s">
        <v>40</v>
      </c>
      <c r="D3" s="2" t="s">
        <v>19</v>
      </c>
      <c r="E3" s="2" t="s">
        <v>41</v>
      </c>
      <c r="F3" s="2" t="s">
        <v>42</v>
      </c>
      <c r="G3" s="2" t="s">
        <v>53</v>
      </c>
      <c r="H3" s="2" t="s">
        <v>52</v>
      </c>
      <c r="I3" s="49" t="s">
        <v>40</v>
      </c>
      <c r="J3" s="2" t="s">
        <v>19</v>
      </c>
      <c r="K3" s="2" t="s">
        <v>41</v>
      </c>
      <c r="L3" s="2" t="s">
        <v>53</v>
      </c>
    </row>
    <row r="4" spans="1:12" s="6" customFormat="1">
      <c r="A4" s="9">
        <v>1</v>
      </c>
      <c r="B4" s="7" t="s">
        <v>1</v>
      </c>
      <c r="C4" s="12">
        <v>25090.6</v>
      </c>
      <c r="D4" s="12">
        <v>40999.599999999999</v>
      </c>
      <c r="E4" s="12">
        <v>41637.300000000003</v>
      </c>
      <c r="F4" s="12">
        <v>637.70000000000437</v>
      </c>
      <c r="G4" s="12"/>
      <c r="H4" s="50"/>
      <c r="I4" s="13">
        <v>13.73</v>
      </c>
      <c r="J4" s="13">
        <v>14.49</v>
      </c>
      <c r="K4" s="43">
        <v>13.93</v>
      </c>
      <c r="L4" s="52"/>
    </row>
    <row r="5" spans="1:12" s="6" customFormat="1">
      <c r="A5" s="9">
        <v>2</v>
      </c>
      <c r="B5" s="7" t="s">
        <v>9</v>
      </c>
      <c r="C5" s="12">
        <v>147336.5</v>
      </c>
      <c r="D5" s="12">
        <v>213932.9</v>
      </c>
      <c r="E5" s="12">
        <v>215846.7</v>
      </c>
      <c r="F5" s="12">
        <v>1913.8000000000175</v>
      </c>
      <c r="G5" s="12"/>
      <c r="H5" s="50"/>
      <c r="I5" s="13">
        <v>12.98</v>
      </c>
      <c r="J5" s="13">
        <v>13.35</v>
      </c>
      <c r="K5" s="13">
        <v>13.6</v>
      </c>
      <c r="L5" s="52"/>
    </row>
    <row r="6" spans="1:12" s="6" customFormat="1" ht="25.5">
      <c r="A6" s="9">
        <v>3</v>
      </c>
      <c r="B6" s="7" t="s">
        <v>2</v>
      </c>
      <c r="C6" s="12">
        <v>80923.8</v>
      </c>
      <c r="D6" s="12">
        <v>154526.20000000001</v>
      </c>
      <c r="E6" s="12">
        <v>147526.20000000001</v>
      </c>
      <c r="F6" s="12">
        <v>-7000</v>
      </c>
      <c r="G6" s="12"/>
      <c r="H6" s="50"/>
      <c r="I6" s="14">
        <v>14.2</v>
      </c>
      <c r="J6" s="14">
        <v>16.07</v>
      </c>
      <c r="K6" s="46">
        <v>14.04</v>
      </c>
      <c r="L6" s="52"/>
    </row>
    <row r="7" spans="1:12" s="6" customFormat="1">
      <c r="A7" s="9">
        <v>4</v>
      </c>
      <c r="B7" s="7" t="s">
        <v>17</v>
      </c>
      <c r="C7" s="12">
        <v>48430.400000000001</v>
      </c>
      <c r="D7" s="12">
        <v>58559.3</v>
      </c>
      <c r="E7" s="12">
        <v>61273.599999999999</v>
      </c>
      <c r="F7" s="12">
        <v>2714.2999999999956</v>
      </c>
      <c r="G7" s="12"/>
      <c r="H7" s="50"/>
      <c r="I7" s="13">
        <v>10.8</v>
      </c>
      <c r="J7" s="13">
        <v>11.73</v>
      </c>
      <c r="K7" s="43">
        <v>11.65</v>
      </c>
      <c r="L7" s="52"/>
    </row>
    <row r="8" spans="1:12" s="6" customFormat="1" ht="25.5">
      <c r="A8" s="9">
        <v>5</v>
      </c>
      <c r="B8" s="7" t="s">
        <v>18</v>
      </c>
      <c r="C8" s="12">
        <v>28823.599999999999</v>
      </c>
      <c r="D8" s="12">
        <v>41578.9</v>
      </c>
      <c r="E8" s="12">
        <v>41627.4</v>
      </c>
      <c r="F8" s="12">
        <v>48.5</v>
      </c>
      <c r="G8" s="12"/>
      <c r="H8" s="50"/>
      <c r="I8" s="13">
        <v>11.89</v>
      </c>
      <c r="J8" s="13">
        <v>15.81</v>
      </c>
      <c r="K8" s="13">
        <v>15.95</v>
      </c>
      <c r="L8" s="52"/>
    </row>
    <row r="9" spans="1:12" s="6" customFormat="1" ht="25.5">
      <c r="A9" s="9">
        <v>6</v>
      </c>
      <c r="B9" s="7" t="s">
        <v>3</v>
      </c>
      <c r="C9" s="12">
        <v>25812.799999999999</v>
      </c>
      <c r="D9" s="12">
        <v>31765.5</v>
      </c>
      <c r="E9" s="12">
        <v>26552.2</v>
      </c>
      <c r="F9" s="12">
        <v>-5213.2999999999993</v>
      </c>
      <c r="G9" s="12"/>
      <c r="H9" s="50"/>
      <c r="I9" s="13">
        <v>13.67</v>
      </c>
      <c r="J9" s="13">
        <v>12.79</v>
      </c>
      <c r="K9" s="46">
        <v>10.43</v>
      </c>
      <c r="L9" s="52"/>
    </row>
    <row r="10" spans="1:12" s="6" customFormat="1">
      <c r="A10" s="9">
        <v>7</v>
      </c>
      <c r="B10" s="7" t="s">
        <v>4</v>
      </c>
      <c r="C10" s="12">
        <v>771040.3</v>
      </c>
      <c r="D10" s="12">
        <v>1014666</v>
      </c>
      <c r="E10" s="12">
        <v>958417.3</v>
      </c>
      <c r="F10" s="12">
        <v>-56248.699999999953</v>
      </c>
      <c r="G10" s="12"/>
      <c r="H10" s="50"/>
      <c r="I10" s="13">
        <v>12.65</v>
      </c>
      <c r="J10" s="13">
        <v>13.15</v>
      </c>
      <c r="K10" s="46">
        <v>12.21</v>
      </c>
      <c r="L10" s="52"/>
    </row>
    <row r="11" spans="1:12" s="6" customFormat="1">
      <c r="A11" s="9">
        <v>8</v>
      </c>
      <c r="B11" s="7" t="s">
        <v>5</v>
      </c>
      <c r="C11" s="12">
        <v>119716.5</v>
      </c>
      <c r="D11" s="12">
        <v>151265.20000000001</v>
      </c>
      <c r="E11" s="12">
        <v>145172</v>
      </c>
      <c r="F11" s="12">
        <v>-6093.2000000000116</v>
      </c>
      <c r="G11" s="12"/>
      <c r="H11" s="50"/>
      <c r="I11" s="13">
        <v>12.32</v>
      </c>
      <c r="J11" s="13">
        <v>13.86</v>
      </c>
      <c r="K11" s="43">
        <v>12.58</v>
      </c>
      <c r="L11" s="52"/>
    </row>
    <row r="12" spans="1:12" s="6" customFormat="1">
      <c r="A12" s="9">
        <v>9</v>
      </c>
      <c r="B12" s="7" t="s">
        <v>6</v>
      </c>
      <c r="C12" s="12">
        <v>502991.5</v>
      </c>
      <c r="D12" s="12">
        <v>646057.5</v>
      </c>
      <c r="E12" s="12">
        <v>614477.5</v>
      </c>
      <c r="F12" s="12">
        <v>-31580</v>
      </c>
      <c r="G12" s="12"/>
      <c r="H12" s="50"/>
      <c r="I12" s="13">
        <v>12.45</v>
      </c>
      <c r="J12" s="13">
        <v>13.64</v>
      </c>
      <c r="K12" s="43">
        <v>12.5</v>
      </c>
      <c r="L12" s="52"/>
    </row>
    <row r="13" spans="1:12" s="6" customFormat="1">
      <c r="A13" s="9">
        <v>10</v>
      </c>
      <c r="B13" s="7" t="s">
        <v>7</v>
      </c>
      <c r="C13" s="12">
        <v>35203.800000000003</v>
      </c>
      <c r="D13" s="12">
        <v>53571.4</v>
      </c>
      <c r="E13" s="12">
        <v>47861.5</v>
      </c>
      <c r="F13" s="12">
        <v>-5709.9000000000015</v>
      </c>
      <c r="G13" s="12"/>
      <c r="H13" s="50"/>
      <c r="I13" s="13">
        <v>12.81</v>
      </c>
      <c r="J13" s="13">
        <v>11.37</v>
      </c>
      <c r="K13" s="46">
        <v>10.71</v>
      </c>
      <c r="L13" s="52"/>
    </row>
    <row r="14" spans="1:12" s="6" customFormat="1">
      <c r="A14" s="9">
        <v>11</v>
      </c>
      <c r="B14" s="7" t="s">
        <v>8</v>
      </c>
      <c r="C14" s="12">
        <v>39731.4</v>
      </c>
      <c r="D14" s="12">
        <v>43345.599999999999</v>
      </c>
      <c r="E14" s="12">
        <v>42816</v>
      </c>
      <c r="F14" s="12">
        <v>-529.59999999999854</v>
      </c>
      <c r="G14" s="12"/>
      <c r="H14" s="50"/>
      <c r="I14" s="13">
        <v>14.09</v>
      </c>
      <c r="J14" s="13">
        <v>16.02</v>
      </c>
      <c r="K14" s="43">
        <v>15.84</v>
      </c>
      <c r="L14" s="52"/>
    </row>
    <row r="15" spans="1:12" s="6" customFormat="1">
      <c r="A15" s="9">
        <v>12</v>
      </c>
      <c r="B15" s="7" t="s">
        <v>26</v>
      </c>
      <c r="C15" s="12">
        <v>28984.5</v>
      </c>
      <c r="D15" s="12">
        <v>26211.599999999999</v>
      </c>
      <c r="E15" s="12">
        <v>28431.1</v>
      </c>
      <c r="F15" s="12">
        <v>2219.5</v>
      </c>
      <c r="G15" s="12"/>
      <c r="H15" s="50"/>
      <c r="I15" s="13">
        <v>17.579999999999998</v>
      </c>
      <c r="J15" s="13">
        <v>18.59</v>
      </c>
      <c r="K15" s="13">
        <v>20.149999999999999</v>
      </c>
      <c r="L15" s="52"/>
    </row>
    <row r="16" spans="1:12" s="6" customFormat="1">
      <c r="A16" s="9">
        <v>13</v>
      </c>
      <c r="B16" s="7" t="s">
        <v>22</v>
      </c>
      <c r="C16" s="10">
        <v>47412.3</v>
      </c>
      <c r="D16" s="10">
        <v>48836.1</v>
      </c>
      <c r="E16" s="10">
        <v>48335.8</v>
      </c>
      <c r="F16" s="10">
        <v>-500.29999999999563</v>
      </c>
      <c r="G16" s="10"/>
      <c r="H16" s="50"/>
      <c r="I16" s="11">
        <v>15.74</v>
      </c>
      <c r="J16" s="11">
        <v>16.46</v>
      </c>
      <c r="K16" s="11">
        <v>17.07</v>
      </c>
      <c r="L16" s="52"/>
    </row>
    <row r="17" spans="1:12" s="6" customFormat="1">
      <c r="A17" s="9">
        <v>14</v>
      </c>
      <c r="B17" s="7" t="s">
        <v>23</v>
      </c>
      <c r="C17" s="10">
        <v>36023.300000000003</v>
      </c>
      <c r="D17" s="10">
        <v>34591.9</v>
      </c>
      <c r="E17" s="10">
        <v>28412.1</v>
      </c>
      <c r="F17" s="10">
        <v>-6179.8000000000029</v>
      </c>
      <c r="G17" s="10"/>
      <c r="H17" s="50"/>
      <c r="I17" s="11">
        <v>11.39</v>
      </c>
      <c r="J17" s="11">
        <v>13.03</v>
      </c>
      <c r="K17" s="43">
        <v>11.63</v>
      </c>
      <c r="L17" s="52"/>
    </row>
    <row r="18" spans="1:12" s="6" customFormat="1" ht="25.5">
      <c r="A18" s="9">
        <v>15</v>
      </c>
      <c r="B18" s="7" t="s">
        <v>24</v>
      </c>
      <c r="C18" s="10">
        <v>26500.1</v>
      </c>
      <c r="D18" s="10">
        <v>28106.6</v>
      </c>
      <c r="E18" s="10">
        <v>27093.5</v>
      </c>
      <c r="F18" s="10">
        <v>-1013.0999999999985</v>
      </c>
      <c r="G18" s="10"/>
      <c r="H18" s="51"/>
      <c r="I18" s="11">
        <v>12.11</v>
      </c>
      <c r="J18" s="11">
        <v>13.02</v>
      </c>
      <c r="K18" s="44">
        <v>12.19</v>
      </c>
      <c r="L18" s="52"/>
    </row>
    <row r="19" spans="1:12" s="6" customFormat="1" ht="25.5">
      <c r="A19" s="9">
        <v>16</v>
      </c>
      <c r="B19" s="7" t="s">
        <v>25</v>
      </c>
      <c r="C19" s="10">
        <v>21450.1</v>
      </c>
      <c r="D19" s="10">
        <v>20461.7</v>
      </c>
      <c r="E19" s="10">
        <v>18753.900000000001</v>
      </c>
      <c r="F19" s="10">
        <v>-1707.7999999999993</v>
      </c>
      <c r="G19" s="10"/>
      <c r="H19" s="51"/>
      <c r="I19" s="11">
        <v>14.38</v>
      </c>
      <c r="J19" s="11">
        <v>10.16</v>
      </c>
      <c r="K19" s="45">
        <v>8.66</v>
      </c>
      <c r="L19" s="52"/>
    </row>
    <row r="20" spans="1:12" s="6" customFormat="1">
      <c r="A20" s="9">
        <v>17</v>
      </c>
      <c r="B20" s="7" t="s">
        <v>27</v>
      </c>
      <c r="C20" s="10">
        <v>275205.59999999998</v>
      </c>
      <c r="D20" s="10">
        <v>411936.9</v>
      </c>
      <c r="E20" s="10">
        <v>400175.4</v>
      </c>
      <c r="F20" s="10">
        <v>-11761.5</v>
      </c>
      <c r="G20" s="10"/>
      <c r="H20" s="50"/>
      <c r="I20" s="11">
        <v>13.04</v>
      </c>
      <c r="J20" s="11">
        <v>16.63</v>
      </c>
      <c r="K20" s="44">
        <v>16.36</v>
      </c>
      <c r="L20" s="52"/>
    </row>
    <row r="21" spans="1:12" s="6" customFormat="1" ht="25.5">
      <c r="A21" s="9">
        <v>18</v>
      </c>
      <c r="B21" s="7" t="s">
        <v>21</v>
      </c>
      <c r="C21" s="10">
        <v>58377.9</v>
      </c>
      <c r="D21" s="10">
        <v>72009.100000000006</v>
      </c>
      <c r="E21" s="10">
        <v>69950</v>
      </c>
      <c r="F21" s="10">
        <v>-2059.1000000000058</v>
      </c>
      <c r="G21" s="10"/>
      <c r="H21" s="51"/>
      <c r="I21" s="11">
        <v>13.29</v>
      </c>
      <c r="J21" s="11">
        <v>15.48</v>
      </c>
      <c r="K21" s="44">
        <v>14.78</v>
      </c>
      <c r="L21" s="52"/>
    </row>
    <row r="22" spans="1:12" s="6" customFormat="1">
      <c r="A22" s="9">
        <v>19</v>
      </c>
      <c r="B22" s="7" t="s">
        <v>28</v>
      </c>
      <c r="C22" s="10">
        <v>25269.7</v>
      </c>
      <c r="D22" s="10">
        <v>28073.200000000001</v>
      </c>
      <c r="E22" s="10">
        <v>27277.7</v>
      </c>
      <c r="F22" s="10">
        <v>-795.5</v>
      </c>
      <c r="G22" s="10"/>
      <c r="H22" s="50"/>
      <c r="I22" s="11">
        <v>10.9</v>
      </c>
      <c r="J22" s="11">
        <v>11.94</v>
      </c>
      <c r="K22" s="45">
        <v>10.8</v>
      </c>
      <c r="L22" s="52"/>
    </row>
    <row r="23" spans="1:12" s="6" customFormat="1">
      <c r="A23" s="9">
        <v>20</v>
      </c>
      <c r="B23" s="7" t="s">
        <v>29</v>
      </c>
      <c r="C23" s="10">
        <v>251152.3</v>
      </c>
      <c r="D23" s="10">
        <v>359641.5</v>
      </c>
      <c r="E23" s="10">
        <v>335047.40000000002</v>
      </c>
      <c r="F23" s="10">
        <v>-24594.099999999977</v>
      </c>
      <c r="G23" s="10"/>
      <c r="H23" s="50"/>
      <c r="I23" s="11">
        <v>11.01</v>
      </c>
      <c r="J23" s="11">
        <v>15.57</v>
      </c>
      <c r="K23" s="44">
        <v>14.67</v>
      </c>
      <c r="L23" s="52"/>
    </row>
    <row r="24" spans="1:12" s="6" customFormat="1">
      <c r="A24" s="9">
        <v>21</v>
      </c>
      <c r="B24" s="7" t="s">
        <v>30</v>
      </c>
      <c r="C24" s="10">
        <v>2973.7</v>
      </c>
      <c r="D24" s="10">
        <v>20456.8</v>
      </c>
      <c r="E24" s="10">
        <v>20058.3</v>
      </c>
      <c r="F24" s="10">
        <v>-398.5</v>
      </c>
      <c r="G24" s="10"/>
      <c r="H24" s="50"/>
      <c r="I24" s="11">
        <v>24.89</v>
      </c>
      <c r="J24" s="11">
        <v>51.29</v>
      </c>
      <c r="K24" s="11">
        <v>56.26</v>
      </c>
      <c r="L24" s="52"/>
    </row>
    <row r="25" spans="1:12" s="6" customFormat="1">
      <c r="A25" s="9">
        <v>22</v>
      </c>
      <c r="B25" s="7" t="s">
        <v>31</v>
      </c>
      <c r="C25" s="10">
        <v>12069.6</v>
      </c>
      <c r="D25" s="10">
        <v>14784.8</v>
      </c>
      <c r="E25" s="10">
        <v>13692.7</v>
      </c>
      <c r="F25" s="10">
        <v>-1092.0999999999985</v>
      </c>
      <c r="G25" s="10"/>
      <c r="H25" s="50"/>
      <c r="I25" s="11">
        <v>24.89</v>
      </c>
      <c r="J25" s="11">
        <v>26.48</v>
      </c>
      <c r="K25" s="45">
        <v>24.41</v>
      </c>
      <c r="L25" s="52"/>
    </row>
    <row r="26" spans="1:12" s="6" customFormat="1" ht="25.5">
      <c r="A26" s="9">
        <v>23</v>
      </c>
      <c r="B26" s="7" t="s">
        <v>32</v>
      </c>
      <c r="C26" s="10">
        <v>18936.599999999999</v>
      </c>
      <c r="D26" s="10">
        <v>26141.599999999999</v>
      </c>
      <c r="E26" s="10">
        <v>25614.3</v>
      </c>
      <c r="F26" s="10">
        <v>-527.29999999999927</v>
      </c>
      <c r="G26" s="10"/>
      <c r="H26" s="51"/>
      <c r="I26" s="11">
        <v>10.28</v>
      </c>
      <c r="J26" s="11">
        <v>13.53</v>
      </c>
      <c r="K26" s="11">
        <v>13.94</v>
      </c>
      <c r="L26" s="52"/>
    </row>
    <row r="27" spans="1:12" s="6" customFormat="1">
      <c r="A27" s="9">
        <v>24</v>
      </c>
      <c r="B27" s="7" t="s">
        <v>33</v>
      </c>
      <c r="C27" s="10">
        <v>55397</v>
      </c>
      <c r="D27" s="10">
        <v>55741.599999999999</v>
      </c>
      <c r="E27" s="10">
        <v>48379.8</v>
      </c>
      <c r="F27" s="10">
        <v>-7361.7999999999956</v>
      </c>
      <c r="G27" s="10"/>
      <c r="H27" s="50"/>
      <c r="I27" s="11">
        <v>12.36</v>
      </c>
      <c r="J27" s="11">
        <v>14.17</v>
      </c>
      <c r="K27" s="45">
        <v>10.97</v>
      </c>
      <c r="L27" s="52"/>
    </row>
    <row r="28" spans="1:12">
      <c r="A28" s="53">
        <v>25</v>
      </c>
      <c r="B28" s="53" t="s">
        <v>55</v>
      </c>
      <c r="C28" s="54">
        <v>1416.58</v>
      </c>
      <c r="D28" s="42"/>
      <c r="E28" s="42"/>
      <c r="F28" s="42"/>
      <c r="G28" s="42"/>
      <c r="H28" s="42"/>
    </row>
    <row r="29" spans="1:12">
      <c r="A29" s="53">
        <v>26</v>
      </c>
      <c r="B29" s="53" t="s">
        <v>56</v>
      </c>
      <c r="C29" s="54">
        <v>463.3</v>
      </c>
      <c r="F29" s="42"/>
      <c r="H29" s="42"/>
    </row>
    <row r="30" spans="1:12">
      <c r="A30" s="53">
        <v>27</v>
      </c>
      <c r="B30" s="53" t="s">
        <v>57</v>
      </c>
      <c r="C30" s="54">
        <v>893.77</v>
      </c>
      <c r="F30" s="42"/>
      <c r="H30" s="42"/>
    </row>
    <row r="31" spans="1:12">
      <c r="A31" s="53">
        <v>28</v>
      </c>
      <c r="B31" s="53" t="s">
        <v>58</v>
      </c>
      <c r="C31" s="54">
        <v>10684.6</v>
      </c>
      <c r="F31" s="42"/>
      <c r="H31" s="42"/>
    </row>
    <row r="32" spans="1:12">
      <c r="A32" s="53">
        <v>29</v>
      </c>
      <c r="B32" s="53" t="s">
        <v>59</v>
      </c>
      <c r="C32" s="54">
        <v>100</v>
      </c>
    </row>
    <row r="33" spans="1:3">
      <c r="A33" s="53">
        <v>30</v>
      </c>
      <c r="B33" s="53" t="s">
        <v>60</v>
      </c>
      <c r="C33" s="54">
        <v>1398.18</v>
      </c>
    </row>
    <row r="34" spans="1:3">
      <c r="A34" s="53">
        <v>31</v>
      </c>
      <c r="B34" s="53" t="s">
        <v>61</v>
      </c>
      <c r="C34" s="54">
        <v>100</v>
      </c>
    </row>
    <row r="35" spans="1:3">
      <c r="A35" s="53">
        <v>32</v>
      </c>
      <c r="B35" s="53" t="s">
        <v>62</v>
      </c>
      <c r="C35" s="54">
        <v>100</v>
      </c>
    </row>
    <row r="36" spans="1:3">
      <c r="A36" s="53">
        <v>33</v>
      </c>
      <c r="B36" s="53" t="s">
        <v>63</v>
      </c>
      <c r="C36" s="54">
        <v>100</v>
      </c>
    </row>
    <row r="37" spans="1:3">
      <c r="A37" s="53" t="s">
        <v>37</v>
      </c>
      <c r="B37" s="53"/>
      <c r="C37" s="54">
        <v>820778.98</v>
      </c>
    </row>
  </sheetData>
  <mergeCells count="4">
    <mergeCell ref="C2:H2"/>
    <mergeCell ref="A2:A3"/>
    <mergeCell ref="B2:B3"/>
    <mergeCell ref="I2:L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pane ySplit="1" topLeftCell="A2" activePane="bottomLeft" state="frozen"/>
      <selection pane="bottomLeft" activeCell="I30" sqref="I30"/>
    </sheetView>
  </sheetViews>
  <sheetFormatPr defaultRowHeight="15"/>
  <cols>
    <col min="1" max="1" width="4.7109375" customWidth="1"/>
    <col min="2" max="2" width="35.5703125" customWidth="1"/>
    <col min="3" max="3" width="14.5703125" customWidth="1"/>
    <col min="4" max="4" width="13.5703125" customWidth="1"/>
    <col min="5" max="5" width="13.140625" customWidth="1"/>
  </cols>
  <sheetData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D4:D7"/>
  <sheetViews>
    <sheetView workbookViewId="0">
      <selection activeCell="K25" sqref="K25"/>
    </sheetView>
  </sheetViews>
  <sheetFormatPr defaultRowHeight="15"/>
  <cols>
    <col min="1" max="1" width="5.7109375" customWidth="1"/>
    <col min="2" max="2" width="27.28515625" customWidth="1"/>
    <col min="3" max="3" width="11.28515625" bestFit="1" customWidth="1"/>
    <col min="4" max="4" width="12" customWidth="1"/>
    <col min="5" max="5" width="15.5703125" customWidth="1"/>
    <col min="6" max="6" width="10.28515625" bestFit="1" customWidth="1"/>
  </cols>
  <sheetData>
    <row r="4" spans="4:4">
      <c r="D4" s="42"/>
    </row>
    <row r="5" spans="4:4">
      <c r="D5" s="1"/>
    </row>
    <row r="6" spans="4:4">
      <c r="D6" s="1"/>
    </row>
    <row r="7" spans="4:4">
      <c r="D7" s="1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workbookViewId="0">
      <selection activeCell="B2" sqref="B2:N2"/>
    </sheetView>
  </sheetViews>
  <sheetFormatPr defaultRowHeight="15"/>
  <cols>
    <col min="1" max="1" width="5.7109375" customWidth="1"/>
    <col min="2" max="2" width="24" customWidth="1"/>
    <col min="3" max="3" width="10.85546875" customWidth="1"/>
    <col min="4" max="4" width="10.42578125" bestFit="1" customWidth="1"/>
    <col min="5" max="5" width="9.7109375" customWidth="1"/>
    <col min="6" max="6" width="10.28515625" customWidth="1"/>
    <col min="7" max="7" width="9.7109375" customWidth="1"/>
    <col min="8" max="8" width="9.85546875" customWidth="1"/>
    <col min="9" max="9" width="11.28515625" customWidth="1"/>
    <col min="10" max="10" width="13" customWidth="1"/>
    <col min="11" max="11" width="12.140625" customWidth="1"/>
    <col min="12" max="12" width="12.42578125" customWidth="1"/>
    <col min="13" max="14" width="11.7109375" customWidth="1"/>
    <col min="15" max="15" width="47.42578125" customWidth="1"/>
    <col min="16" max="16" width="29.42578125" customWidth="1"/>
    <col min="17" max="17" width="10.85546875" customWidth="1"/>
    <col min="18" max="18" width="10.5703125" customWidth="1"/>
  </cols>
  <sheetData>
    <row r="1" spans="1:15" ht="18.75">
      <c r="M1" s="536" t="s">
        <v>163</v>
      </c>
      <c r="N1" s="536"/>
    </row>
    <row r="2" spans="1:15" ht="15.6" customHeight="1">
      <c r="B2" s="536" t="s">
        <v>165</v>
      </c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</row>
    <row r="3" spans="1:15">
      <c r="N3" s="102" t="s">
        <v>111</v>
      </c>
    </row>
    <row r="4" spans="1:15">
      <c r="A4" s="497" t="s">
        <v>11</v>
      </c>
      <c r="B4" s="497" t="s">
        <v>12</v>
      </c>
      <c r="C4" s="498" t="s">
        <v>164</v>
      </c>
      <c r="D4" s="498"/>
      <c r="E4" s="498"/>
      <c r="F4" s="498"/>
      <c r="G4" s="498"/>
      <c r="H4" s="498"/>
      <c r="I4" s="498"/>
      <c r="J4" s="499" t="s">
        <v>151</v>
      </c>
      <c r="K4" s="545"/>
      <c r="L4" s="546"/>
      <c r="M4" s="546"/>
      <c r="N4" s="547"/>
    </row>
    <row r="5" spans="1:15" ht="70.5" customHeight="1">
      <c r="A5" s="506"/>
      <c r="B5" s="506"/>
      <c r="C5" s="379" t="s">
        <v>68</v>
      </c>
      <c r="D5" s="379" t="s">
        <v>114</v>
      </c>
      <c r="E5" s="379" t="s">
        <v>85</v>
      </c>
      <c r="F5" s="497" t="s">
        <v>121</v>
      </c>
      <c r="G5" s="573"/>
      <c r="H5" s="497" t="s">
        <v>120</v>
      </c>
      <c r="I5" s="573"/>
      <c r="J5" s="206" t="s">
        <v>69</v>
      </c>
      <c r="K5" s="207">
        <v>42736</v>
      </c>
      <c r="L5" s="208" t="s">
        <v>106</v>
      </c>
      <c r="M5" s="170" t="s">
        <v>123</v>
      </c>
      <c r="N5" s="170" t="s">
        <v>161</v>
      </c>
    </row>
    <row r="6" spans="1:15">
      <c r="A6" s="9">
        <v>1</v>
      </c>
      <c r="B6" s="7" t="s">
        <v>1</v>
      </c>
      <c r="C6" s="12">
        <v>25090.6</v>
      </c>
      <c r="D6" s="377">
        <v>42121</v>
      </c>
      <c r="E6" s="147">
        <v>6272.75</v>
      </c>
      <c r="F6" s="181">
        <v>42095</v>
      </c>
      <c r="G6" s="155">
        <v>25759.4</v>
      </c>
      <c r="H6" s="181">
        <v>42125</v>
      </c>
      <c r="I6" s="155">
        <v>33208</v>
      </c>
      <c r="J6" s="188">
        <v>40999.599999999999</v>
      </c>
      <c r="K6" s="54">
        <v>50052.62</v>
      </c>
      <c r="L6" s="12">
        <v>68842.37</v>
      </c>
      <c r="M6" s="12">
        <v>104658.374</v>
      </c>
      <c r="N6" s="54">
        <v>138918.78</v>
      </c>
    </row>
    <row r="7" spans="1:15">
      <c r="A7" s="9">
        <v>2</v>
      </c>
      <c r="B7" s="7" t="s">
        <v>9</v>
      </c>
      <c r="C7" s="182">
        <v>147336.5</v>
      </c>
      <c r="D7" s="210">
        <v>42149</v>
      </c>
      <c r="E7" s="147">
        <v>65193.5</v>
      </c>
      <c r="F7" s="181">
        <v>42125</v>
      </c>
      <c r="G7" s="155">
        <v>141147.17000000001</v>
      </c>
      <c r="H7" s="181">
        <v>42156</v>
      </c>
      <c r="I7" s="196">
        <v>197802.11</v>
      </c>
      <c r="J7" s="188">
        <v>213932.9</v>
      </c>
      <c r="K7" s="54">
        <v>270351.53999999998</v>
      </c>
      <c r="L7" s="548" t="s">
        <v>153</v>
      </c>
      <c r="M7" s="549"/>
      <c r="N7" s="550"/>
    </row>
    <row r="8" spans="1:15" ht="25.5">
      <c r="A8" s="9">
        <v>3</v>
      </c>
      <c r="B8" s="7" t="s">
        <v>95</v>
      </c>
      <c r="C8" s="182">
        <v>80923.8</v>
      </c>
      <c r="D8" s="210">
        <v>42163</v>
      </c>
      <c r="E8" s="398">
        <v>20231</v>
      </c>
      <c r="F8" s="200">
        <v>42156</v>
      </c>
      <c r="G8" s="399">
        <v>77546.17</v>
      </c>
      <c r="H8" s="200">
        <v>42186</v>
      </c>
      <c r="I8" s="400">
        <v>101391.73</v>
      </c>
      <c r="J8" s="188">
        <v>154526.20000000001</v>
      </c>
      <c r="K8" s="401">
        <v>141177.66</v>
      </c>
      <c r="L8" s="399">
        <v>252196.17</v>
      </c>
      <c r="M8" s="12">
        <v>272089.114</v>
      </c>
      <c r="N8" s="12">
        <v>267042.53999999998</v>
      </c>
      <c r="O8" s="18"/>
    </row>
    <row r="9" spans="1:15">
      <c r="A9" s="9">
        <v>4</v>
      </c>
      <c r="B9" s="7" t="s">
        <v>115</v>
      </c>
      <c r="C9" s="182">
        <v>48430.400000000001</v>
      </c>
      <c r="D9" s="210">
        <v>42164</v>
      </c>
      <c r="E9" s="147">
        <v>12107.5</v>
      </c>
      <c r="F9" s="181">
        <v>42156</v>
      </c>
      <c r="G9" s="155">
        <v>46247.360000000001</v>
      </c>
      <c r="H9" s="181">
        <v>42186</v>
      </c>
      <c r="I9" s="196">
        <v>55457.56</v>
      </c>
      <c r="J9" s="188">
        <v>58559.3</v>
      </c>
      <c r="K9" s="54">
        <v>71645.289999999994</v>
      </c>
      <c r="L9" s="12">
        <v>78930.78</v>
      </c>
      <c r="M9" s="12">
        <v>79008.228000000003</v>
      </c>
      <c r="N9" s="54">
        <v>78209.997000000003</v>
      </c>
      <c r="O9" s="18"/>
    </row>
    <row r="10" spans="1:15" ht="16.5" customHeight="1">
      <c r="A10" s="9">
        <v>5</v>
      </c>
      <c r="B10" s="7" t="s">
        <v>18</v>
      </c>
      <c r="C10" s="182">
        <v>28823.599999999999</v>
      </c>
      <c r="D10" s="210">
        <v>42173</v>
      </c>
      <c r="E10" s="174">
        <v>7206</v>
      </c>
      <c r="F10" s="181">
        <v>42156</v>
      </c>
      <c r="G10" s="176">
        <v>31218.06</v>
      </c>
      <c r="H10" s="181">
        <v>42186</v>
      </c>
      <c r="I10" s="197">
        <v>39306.199999999997</v>
      </c>
      <c r="J10" s="189">
        <v>41578.9</v>
      </c>
      <c r="K10" s="175">
        <v>36060.83</v>
      </c>
      <c r="L10" s="12">
        <v>36309.5</v>
      </c>
      <c r="M10" s="136">
        <v>40786.290999999997</v>
      </c>
      <c r="N10" s="54">
        <v>49165.73</v>
      </c>
    </row>
    <row r="11" spans="1:15" ht="15" customHeight="1">
      <c r="A11" s="9">
        <v>6</v>
      </c>
      <c r="B11" s="7" t="s">
        <v>3</v>
      </c>
      <c r="C11" s="182">
        <v>25812.799999999999</v>
      </c>
      <c r="D11" s="210">
        <v>42188</v>
      </c>
      <c r="E11" s="147">
        <v>6000</v>
      </c>
      <c r="F11" s="181">
        <v>42186</v>
      </c>
      <c r="G11" s="155">
        <v>24627.63</v>
      </c>
      <c r="H11" s="181">
        <v>42217</v>
      </c>
      <c r="I11" s="196">
        <v>29810.43</v>
      </c>
      <c r="J11" s="188">
        <v>31765.5</v>
      </c>
      <c r="K11" s="115">
        <v>32298.959999999999</v>
      </c>
      <c r="L11" s="12">
        <v>31026.080000000002</v>
      </c>
      <c r="M11" s="12">
        <v>27116.345000000001</v>
      </c>
      <c r="N11" s="54">
        <v>31204.596000000001</v>
      </c>
    </row>
    <row r="12" spans="1:15">
      <c r="A12" s="9">
        <v>7</v>
      </c>
      <c r="B12" s="7" t="s">
        <v>4</v>
      </c>
      <c r="C12" s="182">
        <v>771040.3</v>
      </c>
      <c r="D12" s="210">
        <v>42209</v>
      </c>
      <c r="E12" s="147">
        <v>307390.5</v>
      </c>
      <c r="F12" s="181">
        <v>42186</v>
      </c>
      <c r="G12" s="155">
        <v>758293.7</v>
      </c>
      <c r="H12" s="181">
        <v>42217</v>
      </c>
      <c r="I12" s="196">
        <v>1079139.6399999999</v>
      </c>
      <c r="J12" s="188">
        <v>1014666</v>
      </c>
      <c r="K12" s="50">
        <v>1017820.77</v>
      </c>
      <c r="L12" s="155">
        <v>1061710.1299999999</v>
      </c>
      <c r="M12" s="12">
        <v>1583663.0290000001</v>
      </c>
      <c r="N12" s="54">
        <v>1665692.2549999999</v>
      </c>
    </row>
    <row r="13" spans="1:15">
      <c r="A13" s="9">
        <v>8</v>
      </c>
      <c r="B13" s="7" t="s">
        <v>5</v>
      </c>
      <c r="C13" s="182">
        <v>119716.5</v>
      </c>
      <c r="D13" s="210">
        <v>42221</v>
      </c>
      <c r="E13" s="147">
        <v>29929</v>
      </c>
      <c r="F13" s="181">
        <v>42217</v>
      </c>
      <c r="G13" s="155">
        <v>124622.37</v>
      </c>
      <c r="H13" s="181">
        <v>42248</v>
      </c>
      <c r="I13" s="196">
        <v>155840.24</v>
      </c>
      <c r="J13" s="188">
        <v>151265.20000000001</v>
      </c>
      <c r="K13" s="50">
        <v>152675.76</v>
      </c>
      <c r="L13" s="548" t="s">
        <v>152</v>
      </c>
      <c r="M13" s="549"/>
      <c r="N13" s="550"/>
    </row>
    <row r="14" spans="1:15">
      <c r="A14" s="9">
        <v>9</v>
      </c>
      <c r="B14" s="7" t="s">
        <v>6</v>
      </c>
      <c r="C14" s="182">
        <v>502991.5</v>
      </c>
      <c r="D14" s="210">
        <v>42221</v>
      </c>
      <c r="E14" s="147">
        <v>125748</v>
      </c>
      <c r="F14" s="181">
        <v>42217</v>
      </c>
      <c r="G14" s="155">
        <v>471103.54</v>
      </c>
      <c r="H14" s="181">
        <v>42248</v>
      </c>
      <c r="I14" s="196">
        <v>619908.38</v>
      </c>
      <c r="J14" s="188">
        <v>646057.5</v>
      </c>
      <c r="K14" s="50">
        <v>689640.76</v>
      </c>
      <c r="L14" s="12">
        <v>705373.9</v>
      </c>
      <c r="M14" s="12">
        <v>697604.75399999996</v>
      </c>
      <c r="N14" s="54">
        <v>769543.56</v>
      </c>
    </row>
    <row r="15" spans="1:15" ht="104.25" customHeight="1">
      <c r="A15" s="383">
        <v>10</v>
      </c>
      <c r="B15" s="380" t="s">
        <v>7</v>
      </c>
      <c r="C15" s="381">
        <v>35203.800000000003</v>
      </c>
      <c r="D15" s="382">
        <v>42237</v>
      </c>
      <c r="E15" s="378">
        <v>8801</v>
      </c>
      <c r="F15" s="384">
        <v>42217</v>
      </c>
      <c r="G15" s="385">
        <v>31803.69</v>
      </c>
      <c r="H15" s="384">
        <v>42309</v>
      </c>
      <c r="I15" s="386">
        <v>35634.57</v>
      </c>
      <c r="J15" s="188">
        <v>53571.4</v>
      </c>
      <c r="K15" s="50">
        <v>97914.78</v>
      </c>
      <c r="L15" s="551" t="s">
        <v>158</v>
      </c>
      <c r="M15" s="552"/>
      <c r="N15" s="553"/>
    </row>
    <row r="16" spans="1:15">
      <c r="A16" s="9">
        <v>11</v>
      </c>
      <c r="B16" s="151" t="s">
        <v>116</v>
      </c>
      <c r="C16" s="183">
        <v>39731.4</v>
      </c>
      <c r="D16" s="210">
        <v>42248</v>
      </c>
      <c r="E16" s="147">
        <v>9932.75</v>
      </c>
      <c r="F16" s="181">
        <v>42248</v>
      </c>
      <c r="G16" s="155">
        <v>35543.440000000002</v>
      </c>
      <c r="H16" s="181">
        <v>42278</v>
      </c>
      <c r="I16" s="196">
        <v>44835.75</v>
      </c>
      <c r="J16" s="190">
        <v>43345.599999999999</v>
      </c>
      <c r="K16" s="50">
        <v>36554.15</v>
      </c>
      <c r="L16" s="172">
        <v>40497.019999999997</v>
      </c>
      <c r="M16" s="12">
        <v>36208.887999999999</v>
      </c>
      <c r="N16" s="54">
        <v>36677.800000000003</v>
      </c>
    </row>
    <row r="17" spans="1:15">
      <c r="A17" s="9">
        <v>12</v>
      </c>
      <c r="B17" s="151" t="s">
        <v>26</v>
      </c>
      <c r="C17" s="183">
        <v>28984.5</v>
      </c>
      <c r="D17" s="210">
        <v>42334</v>
      </c>
      <c r="E17" s="147">
        <v>7246</v>
      </c>
      <c r="F17" s="181">
        <v>42309</v>
      </c>
      <c r="G17" s="155">
        <v>20256.55</v>
      </c>
      <c r="H17" s="181">
        <v>42370</v>
      </c>
      <c r="I17" s="196">
        <v>26211.58</v>
      </c>
      <c r="J17" s="190">
        <v>26211.599999999999</v>
      </c>
      <c r="K17" s="50">
        <v>27828.57</v>
      </c>
      <c r="L17" s="172">
        <v>23364.17</v>
      </c>
      <c r="M17" s="12">
        <v>24576.651999999998</v>
      </c>
      <c r="N17" s="54">
        <v>33389.839999999997</v>
      </c>
    </row>
    <row r="18" spans="1:15">
      <c r="A18" s="9">
        <v>13</v>
      </c>
      <c r="B18" s="151" t="s">
        <v>22</v>
      </c>
      <c r="C18" s="184">
        <v>47412.3</v>
      </c>
      <c r="D18" s="210">
        <v>42276</v>
      </c>
      <c r="E18" s="147">
        <v>11853</v>
      </c>
      <c r="F18" s="181">
        <v>42248</v>
      </c>
      <c r="G18" s="155">
        <v>39346.18</v>
      </c>
      <c r="H18" s="181">
        <v>42309</v>
      </c>
      <c r="I18" s="196">
        <v>51124.61</v>
      </c>
      <c r="J18" s="191">
        <v>48836.1</v>
      </c>
      <c r="K18" s="50">
        <v>37052.699999999997</v>
      </c>
      <c r="L18" s="172">
        <v>37510.720000000001</v>
      </c>
      <c r="M18" s="12">
        <v>45656.406999999999</v>
      </c>
      <c r="N18" s="54">
        <v>41034.993000000002</v>
      </c>
      <c r="O18" s="18"/>
    </row>
    <row r="19" spans="1:15">
      <c r="A19" s="9">
        <v>14</v>
      </c>
      <c r="B19" s="151" t="s">
        <v>24</v>
      </c>
      <c r="C19" s="184">
        <v>26500.1</v>
      </c>
      <c r="D19" s="210">
        <v>42299</v>
      </c>
      <c r="E19" s="147">
        <v>6625</v>
      </c>
      <c r="F19" s="181">
        <v>42278</v>
      </c>
      <c r="G19" s="155">
        <v>23878.7</v>
      </c>
      <c r="H19" s="181">
        <v>42339</v>
      </c>
      <c r="I19" s="196">
        <v>28651.599999999999</v>
      </c>
      <c r="J19" s="191">
        <v>28106.6</v>
      </c>
      <c r="K19" s="50">
        <v>28477.26</v>
      </c>
      <c r="L19" s="172">
        <v>31504.17</v>
      </c>
      <c r="M19" s="12">
        <v>31049.397000000001</v>
      </c>
      <c r="N19" s="54">
        <v>31598.14</v>
      </c>
    </row>
    <row r="20" spans="1:15" ht="15" customHeight="1">
      <c r="A20" s="563">
        <v>15</v>
      </c>
      <c r="B20" s="566" t="s">
        <v>155</v>
      </c>
      <c r="C20" s="423">
        <v>21450.1</v>
      </c>
      <c r="D20" s="210">
        <v>42300</v>
      </c>
      <c r="E20" s="147">
        <v>5362.5</v>
      </c>
      <c r="F20" s="181">
        <v>42278</v>
      </c>
      <c r="G20" s="155">
        <v>17443.07</v>
      </c>
      <c r="H20" s="181">
        <v>42339</v>
      </c>
      <c r="I20" s="196">
        <v>21618.93</v>
      </c>
      <c r="J20" s="426">
        <v>20461.7</v>
      </c>
      <c r="K20" s="415">
        <v>37278.28</v>
      </c>
      <c r="L20" s="554" t="s">
        <v>154</v>
      </c>
      <c r="M20" s="555"/>
      <c r="N20" s="556"/>
    </row>
    <row r="21" spans="1:15">
      <c r="A21" s="564"/>
      <c r="B21" s="567"/>
      <c r="C21" s="569"/>
      <c r="D21" s="210">
        <v>42474</v>
      </c>
      <c r="E21" s="147">
        <v>8200</v>
      </c>
      <c r="F21" s="181">
        <v>42461</v>
      </c>
      <c r="G21" s="155">
        <v>18753.900000000001</v>
      </c>
      <c r="H21" s="181">
        <v>42491</v>
      </c>
      <c r="I21" s="196">
        <v>26755.14</v>
      </c>
      <c r="J21" s="571"/>
      <c r="K21" s="572"/>
      <c r="L21" s="557"/>
      <c r="M21" s="558"/>
      <c r="N21" s="559"/>
    </row>
    <row r="22" spans="1:15">
      <c r="A22" s="564"/>
      <c r="B22" s="567"/>
      <c r="C22" s="569"/>
      <c r="D22" s="210">
        <v>42572</v>
      </c>
      <c r="E22" s="147">
        <v>800</v>
      </c>
      <c r="F22" s="181">
        <v>42552</v>
      </c>
      <c r="G22" s="155">
        <v>26363.46</v>
      </c>
      <c r="H22" s="181">
        <v>42583</v>
      </c>
      <c r="I22" s="196">
        <v>33081.83</v>
      </c>
      <c r="J22" s="571"/>
      <c r="K22" s="572"/>
      <c r="L22" s="557"/>
      <c r="M22" s="558"/>
      <c r="N22" s="559"/>
    </row>
    <row r="23" spans="1:15">
      <c r="A23" s="564"/>
      <c r="B23" s="567"/>
      <c r="C23" s="569"/>
      <c r="D23" s="210">
        <v>42719</v>
      </c>
      <c r="E23" s="147">
        <v>9942.75</v>
      </c>
      <c r="F23" s="181">
        <v>42705</v>
      </c>
      <c r="G23" s="155">
        <v>32622.31</v>
      </c>
      <c r="H23" s="181">
        <v>42736</v>
      </c>
      <c r="I23" s="196">
        <v>37278.28</v>
      </c>
      <c r="J23" s="571"/>
      <c r="K23" s="572"/>
      <c r="L23" s="557"/>
      <c r="M23" s="558"/>
      <c r="N23" s="559"/>
    </row>
    <row r="24" spans="1:15">
      <c r="A24" s="564"/>
      <c r="B24" s="567"/>
      <c r="C24" s="569"/>
      <c r="D24" s="210">
        <v>42824</v>
      </c>
      <c r="E24" s="147">
        <v>1115.77</v>
      </c>
      <c r="F24" s="181">
        <v>42795</v>
      </c>
      <c r="G24" s="155">
        <v>34616.58</v>
      </c>
      <c r="H24" s="181">
        <v>42887</v>
      </c>
      <c r="I24" s="196">
        <v>31604.67</v>
      </c>
      <c r="J24" s="571"/>
      <c r="K24" s="572"/>
      <c r="L24" s="557"/>
      <c r="M24" s="558"/>
      <c r="N24" s="559"/>
    </row>
    <row r="25" spans="1:15">
      <c r="A25" s="565"/>
      <c r="B25" s="568"/>
      <c r="C25" s="570"/>
      <c r="D25" s="210">
        <v>42885</v>
      </c>
      <c r="E25" s="147">
        <v>14223</v>
      </c>
      <c r="F25" s="181">
        <v>42856</v>
      </c>
      <c r="G25" s="147">
        <v>30440.959999999999</v>
      </c>
      <c r="H25" s="181">
        <v>42917</v>
      </c>
      <c r="I25" s="198">
        <v>45525.7</v>
      </c>
      <c r="J25" s="571"/>
      <c r="K25" s="572"/>
      <c r="L25" s="560"/>
      <c r="M25" s="561"/>
      <c r="N25" s="562"/>
    </row>
    <row r="26" spans="1:15">
      <c r="A26" s="9">
        <v>16</v>
      </c>
      <c r="B26" s="151" t="s">
        <v>27</v>
      </c>
      <c r="C26" s="184">
        <v>275205.59999999998</v>
      </c>
      <c r="D26" s="210">
        <v>42332</v>
      </c>
      <c r="E26" s="147">
        <v>68800</v>
      </c>
      <c r="F26" s="181">
        <v>42309</v>
      </c>
      <c r="G26" s="147">
        <v>357684.11</v>
      </c>
      <c r="H26" s="181">
        <v>42339</v>
      </c>
      <c r="I26" s="198">
        <v>428531.82</v>
      </c>
      <c r="J26" s="191">
        <v>411936.9</v>
      </c>
      <c r="K26" s="50">
        <v>395786.01</v>
      </c>
      <c r="L26" s="172">
        <v>420589.56</v>
      </c>
      <c r="M26" s="12">
        <v>483655.89199999999</v>
      </c>
      <c r="N26" s="54">
        <v>506244.43</v>
      </c>
    </row>
    <row r="27" spans="1:15" ht="25.5">
      <c r="A27" s="9">
        <v>17</v>
      </c>
      <c r="B27" s="151" t="s">
        <v>21</v>
      </c>
      <c r="C27" s="183">
        <v>58377.9</v>
      </c>
      <c r="D27" s="210">
        <v>42276</v>
      </c>
      <c r="E27" s="201">
        <v>14594.5</v>
      </c>
      <c r="F27" s="200">
        <v>42248</v>
      </c>
      <c r="G27" s="201">
        <v>57500.71</v>
      </c>
      <c r="H27" s="200">
        <v>42278</v>
      </c>
      <c r="I27" s="202">
        <v>71079.48</v>
      </c>
      <c r="J27" s="190">
        <v>72009.100000000006</v>
      </c>
      <c r="K27" s="50">
        <v>68117.399999999994</v>
      </c>
      <c r="L27" s="203">
        <v>71109.7</v>
      </c>
      <c r="M27" s="50">
        <v>74792.983999999997</v>
      </c>
      <c r="N27" s="402">
        <v>81803.08</v>
      </c>
    </row>
    <row r="28" spans="1:15">
      <c r="A28" s="9">
        <v>18</v>
      </c>
      <c r="B28" s="151" t="s">
        <v>29</v>
      </c>
      <c r="C28" s="51">
        <v>251152.3</v>
      </c>
      <c r="D28" s="406">
        <v>42363</v>
      </c>
      <c r="E28" s="147">
        <v>62788</v>
      </c>
      <c r="F28" s="200">
        <v>42339</v>
      </c>
      <c r="G28" s="201">
        <v>274143.59999999998</v>
      </c>
      <c r="H28" s="200">
        <v>42370</v>
      </c>
      <c r="I28" s="51">
        <v>359641.5</v>
      </c>
      <c r="J28" s="51">
        <v>359641.5</v>
      </c>
      <c r="K28" s="131">
        <v>357299.81</v>
      </c>
      <c r="L28" s="203">
        <v>335021.5</v>
      </c>
      <c r="M28" s="50">
        <v>450867.3</v>
      </c>
      <c r="N28" s="405">
        <v>485640.2</v>
      </c>
    </row>
    <row r="29" spans="1:15" ht="86.25" customHeight="1">
      <c r="A29" s="387">
        <v>19</v>
      </c>
      <c r="B29" s="388" t="s">
        <v>28</v>
      </c>
      <c r="C29" s="182">
        <v>25269.7</v>
      </c>
      <c r="D29" s="210">
        <v>42345</v>
      </c>
      <c r="E29" s="398">
        <v>6317.5</v>
      </c>
      <c r="F29" s="393">
        <v>42339</v>
      </c>
      <c r="G29" s="399">
        <v>23928</v>
      </c>
      <c r="H29" s="393">
        <v>42370</v>
      </c>
      <c r="I29" s="400">
        <v>28073.22</v>
      </c>
      <c r="J29" s="188">
        <v>28073.200000000001</v>
      </c>
      <c r="K29" s="50">
        <v>30192.25</v>
      </c>
      <c r="L29" s="397">
        <v>30537.66</v>
      </c>
      <c r="M29" s="12">
        <v>29233.521000000001</v>
      </c>
      <c r="N29" s="403" t="s">
        <v>159</v>
      </c>
    </row>
    <row r="30" spans="1:15">
      <c r="A30" s="9">
        <v>20</v>
      </c>
      <c r="B30" s="7" t="s">
        <v>117</v>
      </c>
      <c r="C30" s="185">
        <v>2973.7</v>
      </c>
      <c r="D30" s="210">
        <v>42363</v>
      </c>
      <c r="E30" s="147">
        <v>743.5</v>
      </c>
      <c r="F30" s="181">
        <v>42339</v>
      </c>
      <c r="G30" s="155">
        <v>19860.09</v>
      </c>
      <c r="H30" s="181">
        <v>42370</v>
      </c>
      <c r="I30" s="196">
        <v>20456.830000000002</v>
      </c>
      <c r="J30" s="193">
        <v>20456.8</v>
      </c>
      <c r="K30" s="131">
        <v>21005.78</v>
      </c>
      <c r="L30" s="172">
        <v>37125.919999999998</v>
      </c>
      <c r="M30" s="12">
        <v>44461.398000000001</v>
      </c>
      <c r="N30" s="54">
        <v>46648.474999999999</v>
      </c>
    </row>
    <row r="31" spans="1:15" ht="26.25" customHeight="1">
      <c r="A31" s="387">
        <v>21</v>
      </c>
      <c r="B31" s="388" t="s">
        <v>118</v>
      </c>
      <c r="C31" s="182">
        <v>12069.6</v>
      </c>
      <c r="D31" s="210">
        <v>42366</v>
      </c>
      <c r="E31" s="398">
        <v>803.04499999999996</v>
      </c>
      <c r="F31" s="393">
        <v>42339</v>
      </c>
      <c r="G31" s="399">
        <v>12927.62</v>
      </c>
      <c r="H31" s="393">
        <v>42370</v>
      </c>
      <c r="I31" s="400">
        <v>14784.78</v>
      </c>
      <c r="J31" s="188">
        <v>14784.8</v>
      </c>
      <c r="K31" s="50">
        <v>13989.39</v>
      </c>
      <c r="L31" s="397">
        <v>7905.28</v>
      </c>
      <c r="M31" s="537" t="s">
        <v>156</v>
      </c>
      <c r="N31" s="538"/>
    </row>
    <row r="32" spans="1:15" ht="16.5" customHeight="1">
      <c r="A32" s="150">
        <v>22</v>
      </c>
      <c r="B32" s="151" t="s">
        <v>32</v>
      </c>
      <c r="C32" s="184">
        <v>18936.599999999999</v>
      </c>
      <c r="D32" s="210">
        <v>42366</v>
      </c>
      <c r="E32" s="174">
        <v>5000</v>
      </c>
      <c r="F32" s="211">
        <v>42005</v>
      </c>
      <c r="G32" s="174">
        <v>55397</v>
      </c>
      <c r="H32" s="211">
        <v>42370</v>
      </c>
      <c r="I32" s="212">
        <v>55741.599999999999</v>
      </c>
      <c r="J32" s="192">
        <v>26141.599999999999</v>
      </c>
      <c r="K32" s="131">
        <v>48552.800000000003</v>
      </c>
      <c r="L32" s="177">
        <v>51146.37</v>
      </c>
      <c r="M32" s="136">
        <v>46970.353999999999</v>
      </c>
      <c r="N32" s="54">
        <v>39973.201000000001</v>
      </c>
    </row>
    <row r="33" spans="1:15">
      <c r="A33" s="150">
        <v>23</v>
      </c>
      <c r="B33" s="151" t="s">
        <v>33</v>
      </c>
      <c r="C33" s="184">
        <v>55397</v>
      </c>
      <c r="D33" s="210">
        <v>42366</v>
      </c>
      <c r="E33" s="147">
        <v>4734.25</v>
      </c>
      <c r="F33" s="181">
        <v>42339</v>
      </c>
      <c r="G33" s="147">
        <v>19492.599999999999</v>
      </c>
      <c r="H33" s="181">
        <v>42370</v>
      </c>
      <c r="I33" s="198">
        <v>26141.64</v>
      </c>
      <c r="J33" s="191">
        <v>55741.599999999999</v>
      </c>
      <c r="K33" s="131">
        <v>29272.47</v>
      </c>
      <c r="L33" s="172">
        <v>37672.839999999997</v>
      </c>
      <c r="M33" s="12">
        <v>43443.118999999999</v>
      </c>
      <c r="N33" s="54">
        <v>50811.91</v>
      </c>
    </row>
    <row r="34" spans="1:15">
      <c r="A34" s="53">
        <v>24</v>
      </c>
      <c r="B34" s="53" t="s">
        <v>57</v>
      </c>
      <c r="C34" s="186">
        <v>12042.894</v>
      </c>
      <c r="D34" s="210">
        <v>42425</v>
      </c>
      <c r="E34" s="160">
        <v>893.77</v>
      </c>
      <c r="F34" s="181">
        <v>42401</v>
      </c>
      <c r="G34" s="159">
        <v>12162.08</v>
      </c>
      <c r="H34" s="181">
        <v>42430</v>
      </c>
      <c r="I34" s="199">
        <v>13030.72</v>
      </c>
      <c r="J34" s="194">
        <v>12326.57</v>
      </c>
      <c r="K34" s="131">
        <v>13880.12</v>
      </c>
      <c r="L34" s="172">
        <v>15051.93</v>
      </c>
      <c r="M34" s="12">
        <v>16011</v>
      </c>
      <c r="N34" s="54">
        <v>17381.509999999998</v>
      </c>
    </row>
    <row r="35" spans="1:15">
      <c r="A35" s="53">
        <v>25</v>
      </c>
      <c r="B35" s="53" t="s">
        <v>87</v>
      </c>
      <c r="C35" s="186">
        <v>53422.921999999999</v>
      </c>
      <c r="D35" s="210">
        <v>42431</v>
      </c>
      <c r="E35" s="160">
        <v>10684.6</v>
      </c>
      <c r="F35" s="181">
        <v>42430</v>
      </c>
      <c r="G35" s="159">
        <v>57404.9</v>
      </c>
      <c r="H35" s="181">
        <v>42461</v>
      </c>
      <c r="I35" s="199">
        <v>68045.42</v>
      </c>
      <c r="J35" s="194">
        <v>57238.51</v>
      </c>
      <c r="K35" s="131">
        <v>71863.44</v>
      </c>
      <c r="L35" s="172">
        <v>81303.97</v>
      </c>
      <c r="M35" s="12">
        <v>79546.769</v>
      </c>
      <c r="N35" s="54">
        <v>85686.399999999994</v>
      </c>
    </row>
    <row r="36" spans="1:15">
      <c r="A36" s="146">
        <v>26</v>
      </c>
      <c r="B36" s="205" t="s">
        <v>59</v>
      </c>
      <c r="C36" s="187">
        <v>49183.462</v>
      </c>
      <c r="D36" s="210">
        <v>42446</v>
      </c>
      <c r="E36" s="160">
        <v>100</v>
      </c>
      <c r="F36" s="181">
        <v>42446</v>
      </c>
      <c r="G36" s="158">
        <v>26853.62</v>
      </c>
      <c r="H36" s="181">
        <v>42461</v>
      </c>
      <c r="I36" s="204">
        <v>27406.13</v>
      </c>
      <c r="J36" s="195">
        <v>25361.521000000001</v>
      </c>
      <c r="K36" s="50">
        <v>31166.1</v>
      </c>
      <c r="L36" s="172">
        <v>47616.76</v>
      </c>
      <c r="M36" s="12">
        <v>51356.591999999997</v>
      </c>
      <c r="N36" s="54">
        <v>59321.959000000003</v>
      </c>
    </row>
    <row r="37" spans="1:15">
      <c r="A37" s="53">
        <v>27</v>
      </c>
      <c r="B37" s="53" t="s">
        <v>60</v>
      </c>
      <c r="C37" s="186">
        <v>1863.751</v>
      </c>
      <c r="D37" s="210">
        <v>42488</v>
      </c>
      <c r="E37" s="160">
        <v>1398.18</v>
      </c>
      <c r="F37" s="181">
        <v>42461</v>
      </c>
      <c r="G37" s="159">
        <v>1583.77</v>
      </c>
      <c r="H37" s="181">
        <v>42491</v>
      </c>
      <c r="I37" s="199">
        <v>2902.74</v>
      </c>
      <c r="J37" s="194">
        <v>1788.09</v>
      </c>
      <c r="K37" s="131">
        <v>2965.29</v>
      </c>
      <c r="L37" s="539" t="s">
        <v>157</v>
      </c>
      <c r="M37" s="540"/>
      <c r="N37" s="541"/>
    </row>
    <row r="38" spans="1:15">
      <c r="A38" s="53">
        <v>28</v>
      </c>
      <c r="B38" s="53" t="s">
        <v>61</v>
      </c>
      <c r="C38" s="186">
        <v>22668.48</v>
      </c>
      <c r="D38" s="210">
        <v>42503</v>
      </c>
      <c r="E38" s="160">
        <v>100</v>
      </c>
      <c r="F38" s="181">
        <v>42491</v>
      </c>
      <c r="G38" s="159">
        <v>27050.58</v>
      </c>
      <c r="H38" s="181">
        <v>42522</v>
      </c>
      <c r="I38" s="199">
        <v>27123.87</v>
      </c>
      <c r="J38" s="194">
        <v>28757.187999999998</v>
      </c>
      <c r="K38" s="50">
        <v>25251.07</v>
      </c>
      <c r="L38" s="172">
        <v>21012.26</v>
      </c>
      <c r="M38" s="12">
        <v>16282.369000000001</v>
      </c>
      <c r="N38" s="54">
        <v>16326.039000000001</v>
      </c>
      <c r="O38" s="18"/>
    </row>
    <row r="39" spans="1:15" ht="39.75" customHeight="1">
      <c r="A39" s="389">
        <v>29</v>
      </c>
      <c r="B39" s="390" t="s">
        <v>62</v>
      </c>
      <c r="C39" s="391">
        <v>23651.887999999999</v>
      </c>
      <c r="D39" s="210">
        <v>42510</v>
      </c>
      <c r="E39" s="392">
        <v>100</v>
      </c>
      <c r="F39" s="393">
        <v>42491</v>
      </c>
      <c r="G39" s="394">
        <v>27500.92</v>
      </c>
      <c r="H39" s="393">
        <v>42522</v>
      </c>
      <c r="I39" s="395">
        <v>28144.58</v>
      </c>
      <c r="J39" s="396">
        <v>27271.944</v>
      </c>
      <c r="K39" s="50">
        <v>29807.91</v>
      </c>
      <c r="L39" s="397">
        <v>33604.28</v>
      </c>
      <c r="M39" s="537" t="s">
        <v>160</v>
      </c>
      <c r="N39" s="538"/>
    </row>
    <row r="40" spans="1:15" ht="93" customHeight="1">
      <c r="A40" s="404">
        <v>30</v>
      </c>
      <c r="B40" s="390" t="s">
        <v>63</v>
      </c>
      <c r="C40" s="391">
        <v>15497.375</v>
      </c>
      <c r="D40" s="210">
        <v>42520</v>
      </c>
      <c r="E40" s="392">
        <v>100</v>
      </c>
      <c r="F40" s="393">
        <v>42491</v>
      </c>
      <c r="G40" s="394">
        <v>27985.14</v>
      </c>
      <c r="H40" s="393">
        <v>42522</v>
      </c>
      <c r="I40" s="395">
        <v>28800.38</v>
      </c>
      <c r="J40" s="396">
        <v>28616.047999999999</v>
      </c>
      <c r="K40" s="50">
        <v>-45818.98</v>
      </c>
      <c r="L40" s="542" t="s">
        <v>162</v>
      </c>
      <c r="M40" s="543"/>
      <c r="N40" s="544"/>
    </row>
  </sheetData>
  <autoFilter ref="A4:N4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2" showButton="0"/>
  </autoFilter>
  <mergeCells count="21">
    <mergeCell ref="A4:A5"/>
    <mergeCell ref="B4:B5"/>
    <mergeCell ref="C4:I4"/>
    <mergeCell ref="F5:G5"/>
    <mergeCell ref="H5:I5"/>
    <mergeCell ref="A20:A25"/>
    <mergeCell ref="B20:B25"/>
    <mergeCell ref="C20:C25"/>
    <mergeCell ref="J20:J25"/>
    <mergeCell ref="K20:K25"/>
    <mergeCell ref="L40:N40"/>
    <mergeCell ref="J4:N4"/>
    <mergeCell ref="L7:N7"/>
    <mergeCell ref="L13:N13"/>
    <mergeCell ref="L15:N15"/>
    <mergeCell ref="L20:N25"/>
    <mergeCell ref="M1:N1"/>
    <mergeCell ref="B2:N2"/>
    <mergeCell ref="M31:N31"/>
    <mergeCell ref="L37:N37"/>
    <mergeCell ref="M39:N39"/>
  </mergeCells>
  <pageMargins left="0.7" right="0.7" top="0.75" bottom="0.75" header="0.3" footer="0.3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topLeftCell="A10" zoomScaleNormal="100" workbookViewId="0">
      <selection activeCell="F35" sqref="F35"/>
    </sheetView>
  </sheetViews>
  <sheetFormatPr defaultColWidth="9.140625" defaultRowHeight="15"/>
  <cols>
    <col min="1" max="1" width="5.7109375" style="226" customWidth="1"/>
    <col min="2" max="2" width="24.140625" style="226" customWidth="1"/>
    <col min="3" max="3" width="10.85546875" style="226" customWidth="1"/>
    <col min="4" max="4" width="10.42578125" style="226" bestFit="1" customWidth="1"/>
    <col min="5" max="5" width="9.7109375" style="226" customWidth="1"/>
    <col min="6" max="6" width="10.28515625" style="226" customWidth="1"/>
    <col min="7" max="7" width="9.7109375" style="226" customWidth="1"/>
    <col min="8" max="8" width="9.85546875" style="226" customWidth="1"/>
    <col min="9" max="9" width="11.28515625" style="226" customWidth="1"/>
    <col min="10" max="10" width="12.28515625" style="226" customWidth="1"/>
    <col min="11" max="11" width="11.42578125" style="226" customWidth="1"/>
    <col min="12" max="13" width="11.140625" style="226" customWidth="1"/>
    <col min="14" max="15" width="12.28515625" style="226" customWidth="1"/>
    <col min="16" max="16" width="11.140625" style="226" customWidth="1"/>
    <col min="17" max="18" width="11.5703125" style="226" customWidth="1"/>
    <col min="19" max="19" width="11.7109375" style="226" customWidth="1"/>
    <col min="20" max="20" width="9.140625" style="226"/>
    <col min="21" max="21" width="10.28515625" style="226" customWidth="1"/>
    <col min="22" max="29" width="9.140625" style="226"/>
    <col min="30" max="30" width="10.140625" style="226" bestFit="1" customWidth="1"/>
    <col min="31" max="16384" width="9.140625" style="226"/>
  </cols>
  <sheetData>
    <row r="1" spans="1:30">
      <c r="N1" s="273"/>
      <c r="O1" s="273"/>
    </row>
    <row r="2" spans="1:30" ht="24.75" customHeight="1">
      <c r="A2" s="478" t="s">
        <v>11</v>
      </c>
      <c r="B2" s="465" t="s">
        <v>12</v>
      </c>
      <c r="C2" s="478" t="s">
        <v>54</v>
      </c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9"/>
      <c r="O2" s="479"/>
      <c r="P2" s="480"/>
      <c r="Q2" s="480"/>
      <c r="R2" s="227"/>
    </row>
    <row r="3" spans="1:30" ht="72.75" customHeight="1">
      <c r="A3" s="478"/>
      <c r="B3" s="465"/>
      <c r="C3" s="228" t="s">
        <v>68</v>
      </c>
      <c r="D3" s="229" t="s">
        <v>114</v>
      </c>
      <c r="E3" s="230" t="s">
        <v>85</v>
      </c>
      <c r="F3" s="481" t="s">
        <v>121</v>
      </c>
      <c r="G3" s="482"/>
      <c r="H3" s="481" t="s">
        <v>120</v>
      </c>
      <c r="I3" s="483"/>
      <c r="J3" s="274" t="s">
        <v>127</v>
      </c>
      <c r="K3" s="231" t="s">
        <v>69</v>
      </c>
      <c r="L3" s="232">
        <v>42736</v>
      </c>
      <c r="M3" s="275" t="s">
        <v>108</v>
      </c>
      <c r="N3" s="233" t="s">
        <v>106</v>
      </c>
      <c r="O3" s="233" t="s">
        <v>108</v>
      </c>
      <c r="P3" s="234" t="s">
        <v>122</v>
      </c>
      <c r="Q3" s="234" t="s">
        <v>123</v>
      </c>
      <c r="R3" s="234" t="s">
        <v>126</v>
      </c>
      <c r="S3" s="235" t="s">
        <v>108</v>
      </c>
    </row>
    <row r="4" spans="1:30">
      <c r="A4" s="236">
        <v>1</v>
      </c>
      <c r="B4" s="237" t="s">
        <v>1</v>
      </c>
      <c r="C4" s="238">
        <v>25090.6</v>
      </c>
      <c r="D4" s="239">
        <v>42121</v>
      </c>
      <c r="E4" s="240">
        <v>6272.75</v>
      </c>
      <c r="F4" s="241">
        <v>42095</v>
      </c>
      <c r="G4" s="240">
        <v>25759.4</v>
      </c>
      <c r="H4" s="241">
        <v>42125</v>
      </c>
      <c r="I4" s="242">
        <v>33208</v>
      </c>
      <c r="J4" s="276">
        <f>I4-G4</f>
        <v>7448.5999999999985</v>
      </c>
      <c r="K4" s="243">
        <v>40999.599999999999</v>
      </c>
      <c r="L4" s="240">
        <v>50052.62</v>
      </c>
      <c r="M4" s="240">
        <f>L4-K4</f>
        <v>9053.0200000000041</v>
      </c>
      <c r="N4" s="244">
        <v>68842.37</v>
      </c>
      <c r="O4" s="244">
        <f>N4-L4</f>
        <v>18789.749999999993</v>
      </c>
      <c r="P4" s="244">
        <v>79981.191000000006</v>
      </c>
      <c r="Q4" s="244">
        <v>104658.374</v>
      </c>
      <c r="R4" s="244">
        <f>Q4-P4</f>
        <v>24677.18299999999</v>
      </c>
      <c r="S4" s="240">
        <f>Q4-N4</f>
        <v>35816.004000000001</v>
      </c>
    </row>
    <row r="5" spans="1:30">
      <c r="A5" s="236">
        <v>2</v>
      </c>
      <c r="B5" s="237" t="s">
        <v>9</v>
      </c>
      <c r="C5" s="238">
        <v>147336.5</v>
      </c>
      <c r="D5" s="239">
        <v>42149</v>
      </c>
      <c r="E5" s="240">
        <v>65193.5</v>
      </c>
      <c r="F5" s="241">
        <v>42125</v>
      </c>
      <c r="G5" s="240">
        <v>141147.17000000001</v>
      </c>
      <c r="H5" s="241">
        <v>42156</v>
      </c>
      <c r="I5" s="242">
        <v>197802.11</v>
      </c>
      <c r="J5" s="276">
        <f t="shared" ref="J5:J41" si="0">I5-G5</f>
        <v>56654.939999999973</v>
      </c>
      <c r="K5" s="243">
        <v>213932.9</v>
      </c>
      <c r="L5" s="240">
        <v>270351.53999999998</v>
      </c>
      <c r="M5" s="240">
        <f t="shared" ref="M5:M17" si="1">L5-K5</f>
        <v>56418.639999999985</v>
      </c>
      <c r="N5" s="277">
        <v>222185.63</v>
      </c>
      <c r="O5" s="278" t="s">
        <v>128</v>
      </c>
      <c r="P5" s="244">
        <v>259073.364</v>
      </c>
      <c r="Q5" s="244">
        <v>231300.258</v>
      </c>
      <c r="R5" s="244">
        <f t="shared" ref="R5:R35" si="2">Q5-P5</f>
        <v>-27773.106</v>
      </c>
      <c r="S5" s="248">
        <f t="shared" ref="S5:S17" si="3">Q5-N5</f>
        <v>9114.627999999997</v>
      </c>
    </row>
    <row r="6" spans="1:30" ht="25.5">
      <c r="A6" s="236">
        <v>3</v>
      </c>
      <c r="B6" s="237" t="s">
        <v>95</v>
      </c>
      <c r="C6" s="238">
        <v>80923.8</v>
      </c>
      <c r="D6" s="239">
        <v>42163</v>
      </c>
      <c r="E6" s="249">
        <v>20231</v>
      </c>
      <c r="F6" s="241">
        <v>42156</v>
      </c>
      <c r="G6" s="249">
        <v>77546.17</v>
      </c>
      <c r="H6" s="241">
        <v>42186</v>
      </c>
      <c r="I6" s="250">
        <v>101391.73</v>
      </c>
      <c r="J6" s="279">
        <f t="shared" si="0"/>
        <v>23845.559999999998</v>
      </c>
      <c r="K6" s="251">
        <v>154526.20000000001</v>
      </c>
      <c r="L6" s="249">
        <v>141177.66</v>
      </c>
      <c r="M6" s="249">
        <f t="shared" si="1"/>
        <v>-13348.540000000008</v>
      </c>
      <c r="N6" s="249">
        <v>252196.17</v>
      </c>
      <c r="O6" s="249">
        <f t="shared" ref="O6:O10" si="4">N6-L6</f>
        <v>111018.51000000001</v>
      </c>
      <c r="P6" s="252">
        <v>258662.42800000001</v>
      </c>
      <c r="Q6" s="252">
        <v>272089.114</v>
      </c>
      <c r="R6" s="252">
        <f t="shared" si="2"/>
        <v>13426.685999999987</v>
      </c>
      <c r="S6" s="248">
        <f t="shared" si="3"/>
        <v>19892.943999999989</v>
      </c>
    </row>
    <row r="7" spans="1:30">
      <c r="A7" s="236">
        <v>4</v>
      </c>
      <c r="B7" s="237" t="s">
        <v>115</v>
      </c>
      <c r="C7" s="238">
        <v>48430.400000000001</v>
      </c>
      <c r="D7" s="239">
        <v>42164</v>
      </c>
      <c r="E7" s="240">
        <v>12107.5</v>
      </c>
      <c r="F7" s="241">
        <v>42156</v>
      </c>
      <c r="G7" s="240">
        <v>46247.360000000001</v>
      </c>
      <c r="H7" s="241">
        <v>42186</v>
      </c>
      <c r="I7" s="242">
        <v>55457.56</v>
      </c>
      <c r="J7" s="276">
        <f t="shared" si="0"/>
        <v>9210.1999999999971</v>
      </c>
      <c r="K7" s="243">
        <v>58559.3</v>
      </c>
      <c r="L7" s="240">
        <v>71645.289999999994</v>
      </c>
      <c r="M7" s="280">
        <f t="shared" si="1"/>
        <v>13085.989999999991</v>
      </c>
      <c r="N7" s="253">
        <v>78930.78</v>
      </c>
      <c r="O7" s="253">
        <f t="shared" si="4"/>
        <v>7285.4900000000052</v>
      </c>
      <c r="P7" s="244">
        <v>84718.866999999998</v>
      </c>
      <c r="Q7" s="244">
        <v>79008.228000000003</v>
      </c>
      <c r="R7" s="244">
        <f t="shared" si="2"/>
        <v>-5710.6389999999956</v>
      </c>
      <c r="S7" s="248">
        <f t="shared" si="3"/>
        <v>77.448000000003958</v>
      </c>
    </row>
    <row r="8" spans="1:30" ht="16.5" customHeight="1">
      <c r="A8" s="236">
        <v>5</v>
      </c>
      <c r="B8" s="237" t="s">
        <v>18</v>
      </c>
      <c r="C8" s="238">
        <v>28823.599999999999</v>
      </c>
      <c r="D8" s="239">
        <v>42173</v>
      </c>
      <c r="E8" s="249">
        <v>7206</v>
      </c>
      <c r="F8" s="241">
        <v>42156</v>
      </c>
      <c r="G8" s="249">
        <v>31218.06</v>
      </c>
      <c r="H8" s="241">
        <v>42186</v>
      </c>
      <c r="I8" s="250">
        <v>39306.199999999997</v>
      </c>
      <c r="J8" s="279">
        <f t="shared" si="0"/>
        <v>8088.1399999999958</v>
      </c>
      <c r="K8" s="251">
        <v>41578.9</v>
      </c>
      <c r="L8" s="249">
        <v>36060.83</v>
      </c>
      <c r="M8" s="249">
        <f t="shared" si="1"/>
        <v>-5518.07</v>
      </c>
      <c r="N8" s="254">
        <v>36309.5</v>
      </c>
      <c r="O8" s="254">
        <f t="shared" si="4"/>
        <v>248.66999999999825</v>
      </c>
      <c r="P8" s="252">
        <v>44102.892999999996</v>
      </c>
      <c r="Q8" s="252">
        <v>40786.290999999997</v>
      </c>
      <c r="R8" s="252">
        <f t="shared" si="2"/>
        <v>-3316.601999999999</v>
      </c>
      <c r="S8" s="248">
        <f t="shared" si="3"/>
        <v>4476.7909999999974</v>
      </c>
    </row>
    <row r="9" spans="1:30">
      <c r="A9" s="236">
        <v>6</v>
      </c>
      <c r="B9" s="237" t="s">
        <v>3</v>
      </c>
      <c r="C9" s="238">
        <v>25812.799999999999</v>
      </c>
      <c r="D9" s="239">
        <v>42188</v>
      </c>
      <c r="E9" s="240">
        <v>6000</v>
      </c>
      <c r="F9" s="241">
        <v>42186</v>
      </c>
      <c r="G9" s="240">
        <v>24627.63</v>
      </c>
      <c r="H9" s="241">
        <v>42217</v>
      </c>
      <c r="I9" s="242">
        <v>29810.43</v>
      </c>
      <c r="J9" s="276">
        <f t="shared" si="0"/>
        <v>5182.7999999999993</v>
      </c>
      <c r="K9" s="243">
        <v>31765.5</v>
      </c>
      <c r="L9" s="255">
        <v>32298.959999999999</v>
      </c>
      <c r="M9" s="255">
        <f t="shared" si="1"/>
        <v>533.45999999999913</v>
      </c>
      <c r="N9" s="244">
        <v>31026.080000000002</v>
      </c>
      <c r="O9" s="244">
        <f t="shared" si="4"/>
        <v>-1272.8799999999974</v>
      </c>
      <c r="P9" s="244">
        <v>31146.350999999999</v>
      </c>
      <c r="Q9" s="244">
        <v>27116.345000000001</v>
      </c>
      <c r="R9" s="244">
        <f t="shared" si="2"/>
        <v>-4030.0059999999976</v>
      </c>
      <c r="S9" s="248">
        <f t="shared" si="3"/>
        <v>-3909.7350000000006</v>
      </c>
    </row>
    <row r="10" spans="1:30">
      <c r="A10" s="236">
        <v>7</v>
      </c>
      <c r="B10" s="237" t="s">
        <v>4</v>
      </c>
      <c r="C10" s="238">
        <v>771040.3</v>
      </c>
      <c r="D10" s="239">
        <v>42209</v>
      </c>
      <c r="E10" s="240">
        <v>307390.5</v>
      </c>
      <c r="F10" s="241">
        <v>42186</v>
      </c>
      <c r="G10" s="240">
        <v>758293.7</v>
      </c>
      <c r="H10" s="241">
        <v>42217</v>
      </c>
      <c r="I10" s="242">
        <v>1079139.6399999999</v>
      </c>
      <c r="J10" s="276">
        <f t="shared" si="0"/>
        <v>320845.93999999994</v>
      </c>
      <c r="K10" s="243">
        <v>1014666</v>
      </c>
      <c r="L10" s="244">
        <v>1017820.77</v>
      </c>
      <c r="M10" s="244">
        <f t="shared" si="1"/>
        <v>3154.7700000000186</v>
      </c>
      <c r="N10" s="240">
        <v>1061710.1299999999</v>
      </c>
      <c r="O10" s="240">
        <f t="shared" si="4"/>
        <v>43889.35999999987</v>
      </c>
      <c r="P10" s="244">
        <v>1449163.257</v>
      </c>
      <c r="Q10" s="244">
        <v>1583663.0290000001</v>
      </c>
      <c r="R10" s="244">
        <f t="shared" si="2"/>
        <v>134499.77200000011</v>
      </c>
      <c r="S10" s="248">
        <f t="shared" si="3"/>
        <v>521952.89900000021</v>
      </c>
    </row>
    <row r="11" spans="1:30">
      <c r="A11" s="236">
        <v>8</v>
      </c>
      <c r="B11" s="237" t="s">
        <v>5</v>
      </c>
      <c r="C11" s="238">
        <v>119716.5</v>
      </c>
      <c r="D11" s="239">
        <v>42221</v>
      </c>
      <c r="E11" s="240">
        <v>29929</v>
      </c>
      <c r="F11" s="241">
        <v>42217</v>
      </c>
      <c r="G11" s="240">
        <v>124622.37</v>
      </c>
      <c r="H11" s="241">
        <v>42248</v>
      </c>
      <c r="I11" s="242">
        <v>155840.24</v>
      </c>
      <c r="J11" s="276">
        <f t="shared" si="0"/>
        <v>31217.869999999995</v>
      </c>
      <c r="K11" s="243">
        <v>151265.20000000001</v>
      </c>
      <c r="L11" s="244">
        <v>152675.76</v>
      </c>
      <c r="M11" s="244">
        <f t="shared" si="1"/>
        <v>1410.5599999999977</v>
      </c>
      <c r="N11" s="278">
        <v>-121569.09</v>
      </c>
      <c r="O11" s="278" t="s">
        <v>128</v>
      </c>
      <c r="P11" s="244">
        <v>106602.766</v>
      </c>
      <c r="Q11" s="244">
        <v>128816.03</v>
      </c>
      <c r="R11" s="244">
        <f t="shared" si="2"/>
        <v>22213.263999999996</v>
      </c>
      <c r="S11" s="248">
        <f t="shared" si="3"/>
        <v>250385.12</v>
      </c>
    </row>
    <row r="12" spans="1:30">
      <c r="A12" s="236">
        <v>9</v>
      </c>
      <c r="B12" s="237" t="s">
        <v>6</v>
      </c>
      <c r="C12" s="238">
        <v>502991.5</v>
      </c>
      <c r="D12" s="239">
        <v>42221</v>
      </c>
      <c r="E12" s="240">
        <v>125748</v>
      </c>
      <c r="F12" s="241">
        <v>42217</v>
      </c>
      <c r="G12" s="240">
        <v>471103.54</v>
      </c>
      <c r="H12" s="241">
        <v>42248</v>
      </c>
      <c r="I12" s="242">
        <v>619908.38</v>
      </c>
      <c r="J12" s="276">
        <f t="shared" si="0"/>
        <v>148804.84000000003</v>
      </c>
      <c r="K12" s="243">
        <v>646057.5</v>
      </c>
      <c r="L12" s="244">
        <v>689640.76</v>
      </c>
      <c r="M12" s="244">
        <f t="shared" si="1"/>
        <v>43583.260000000009</v>
      </c>
      <c r="N12" s="244">
        <v>705373.9</v>
      </c>
      <c r="O12" s="244">
        <f>N12-L12</f>
        <v>15733.140000000014</v>
      </c>
      <c r="P12" s="244">
        <v>735244.44900000002</v>
      </c>
      <c r="Q12" s="244">
        <v>697604.75399999996</v>
      </c>
      <c r="R12" s="244">
        <f t="shared" si="2"/>
        <v>-37639.695000000065</v>
      </c>
      <c r="S12" s="248">
        <f t="shared" si="3"/>
        <v>-7769.1460000000661</v>
      </c>
    </row>
    <row r="13" spans="1:30" ht="29.45" customHeight="1">
      <c r="A13" s="236">
        <v>10</v>
      </c>
      <c r="B13" s="245" t="s">
        <v>7</v>
      </c>
      <c r="C13" s="256">
        <v>35203.800000000003</v>
      </c>
      <c r="D13" s="257">
        <v>42237</v>
      </c>
      <c r="E13" s="240">
        <v>8801</v>
      </c>
      <c r="F13" s="241">
        <v>42217</v>
      </c>
      <c r="G13" s="240">
        <v>40489.1</v>
      </c>
      <c r="H13" s="241">
        <v>42248</v>
      </c>
      <c r="I13" s="281">
        <v>55655.7</v>
      </c>
      <c r="J13" s="282">
        <f t="shared" si="0"/>
        <v>15166.599999999999</v>
      </c>
      <c r="K13" s="251">
        <v>53571.4</v>
      </c>
      <c r="L13" s="460" t="s">
        <v>139</v>
      </c>
      <c r="M13" s="461"/>
      <c r="N13" s="461"/>
      <c r="O13" s="461"/>
      <c r="P13" s="461"/>
      <c r="Q13" s="461"/>
      <c r="R13" s="461"/>
      <c r="S13" s="462"/>
      <c r="V13" s="258">
        <v>42692</v>
      </c>
      <c r="AD13" s="258">
        <v>42692</v>
      </c>
    </row>
    <row r="14" spans="1:30">
      <c r="A14" s="236">
        <v>11</v>
      </c>
      <c r="B14" s="237" t="s">
        <v>116</v>
      </c>
      <c r="C14" s="238">
        <v>39731.4</v>
      </c>
      <c r="D14" s="239">
        <v>42248</v>
      </c>
      <c r="E14" s="240">
        <v>9932.75</v>
      </c>
      <c r="F14" s="241">
        <v>42248</v>
      </c>
      <c r="G14" s="240">
        <v>35543.440000000002</v>
      </c>
      <c r="H14" s="241">
        <v>42278</v>
      </c>
      <c r="I14" s="242">
        <v>44835.75</v>
      </c>
      <c r="J14" s="276">
        <f t="shared" si="0"/>
        <v>9292.3099999999977</v>
      </c>
      <c r="K14" s="243">
        <v>43345.599999999999</v>
      </c>
      <c r="L14" s="244">
        <v>36554.15</v>
      </c>
      <c r="M14" s="244">
        <f t="shared" si="1"/>
        <v>-6791.4499999999971</v>
      </c>
      <c r="N14" s="259">
        <v>40497.019999999997</v>
      </c>
      <c r="O14" s="259">
        <f t="shared" ref="O14:O36" si="5">N14-L14</f>
        <v>3942.8699999999953</v>
      </c>
      <c r="P14" s="244">
        <v>36870.366999999998</v>
      </c>
      <c r="Q14" s="244">
        <v>36208.887999999999</v>
      </c>
      <c r="R14" s="244">
        <f t="shared" si="2"/>
        <v>-661.47899999999936</v>
      </c>
      <c r="S14" s="248">
        <f t="shared" si="3"/>
        <v>-4288.1319999999978</v>
      </c>
    </row>
    <row r="15" spans="1:30">
      <c r="A15" s="236">
        <v>12</v>
      </c>
      <c r="B15" s="237" t="s">
        <v>26</v>
      </c>
      <c r="C15" s="238">
        <v>28984.5</v>
      </c>
      <c r="D15" s="239">
        <v>42334</v>
      </c>
      <c r="E15" s="240">
        <v>7246</v>
      </c>
      <c r="F15" s="241">
        <v>42309</v>
      </c>
      <c r="G15" s="240">
        <v>20256.55</v>
      </c>
      <c r="H15" s="241">
        <v>42370</v>
      </c>
      <c r="I15" s="242">
        <v>26211.58</v>
      </c>
      <c r="J15" s="276">
        <f t="shared" si="0"/>
        <v>5955.0300000000025</v>
      </c>
      <c r="K15" s="243">
        <v>26211.599999999999</v>
      </c>
      <c r="L15" s="244">
        <v>27828.57</v>
      </c>
      <c r="M15" s="244">
        <f t="shared" si="1"/>
        <v>1616.9700000000012</v>
      </c>
      <c r="N15" s="259">
        <v>23364.17</v>
      </c>
      <c r="O15" s="259">
        <f t="shared" si="5"/>
        <v>-4464.4000000000015</v>
      </c>
      <c r="P15" s="244">
        <v>23826.276999999998</v>
      </c>
      <c r="Q15" s="244">
        <v>24576.651999999998</v>
      </c>
      <c r="R15" s="244">
        <f t="shared" si="2"/>
        <v>750.375</v>
      </c>
      <c r="S15" s="248">
        <f t="shared" si="3"/>
        <v>1212.482</v>
      </c>
    </row>
    <row r="16" spans="1:30">
      <c r="A16" s="236">
        <v>13</v>
      </c>
      <c r="B16" s="237" t="s">
        <v>22</v>
      </c>
      <c r="C16" s="261">
        <v>47412.3</v>
      </c>
      <c r="D16" s="239">
        <v>42276</v>
      </c>
      <c r="E16" s="240">
        <v>11853</v>
      </c>
      <c r="F16" s="241">
        <v>42248</v>
      </c>
      <c r="G16" s="240">
        <v>39346.18</v>
      </c>
      <c r="H16" s="241">
        <v>42309</v>
      </c>
      <c r="I16" s="242">
        <v>51124.61</v>
      </c>
      <c r="J16" s="276">
        <f t="shared" si="0"/>
        <v>11778.43</v>
      </c>
      <c r="K16" s="262">
        <v>48836.1</v>
      </c>
      <c r="L16" s="244">
        <v>37052.699999999997</v>
      </c>
      <c r="M16" s="244">
        <f t="shared" si="1"/>
        <v>-11783.400000000001</v>
      </c>
      <c r="N16" s="259">
        <v>37510.720000000001</v>
      </c>
      <c r="O16" s="259">
        <f t="shared" si="5"/>
        <v>458.02000000000407</v>
      </c>
      <c r="P16" s="244">
        <v>38093.584999999999</v>
      </c>
      <c r="Q16" s="244">
        <v>45656.406999999999</v>
      </c>
      <c r="R16" s="244">
        <f t="shared" si="2"/>
        <v>7562.8220000000001</v>
      </c>
      <c r="S16" s="248">
        <f t="shared" si="3"/>
        <v>8145.6869999999981</v>
      </c>
    </row>
    <row r="17" spans="1:22">
      <c r="A17" s="236">
        <v>14</v>
      </c>
      <c r="B17" s="237" t="s">
        <v>24</v>
      </c>
      <c r="C17" s="261">
        <v>26500.1</v>
      </c>
      <c r="D17" s="239">
        <v>42299</v>
      </c>
      <c r="E17" s="240">
        <v>6625</v>
      </c>
      <c r="F17" s="241">
        <v>42278</v>
      </c>
      <c r="G17" s="240">
        <v>23878.7</v>
      </c>
      <c r="H17" s="241">
        <v>42339</v>
      </c>
      <c r="I17" s="242">
        <v>28651.599999999999</v>
      </c>
      <c r="J17" s="276">
        <f t="shared" si="0"/>
        <v>4772.8999999999978</v>
      </c>
      <c r="K17" s="262">
        <v>28106.6</v>
      </c>
      <c r="L17" s="244">
        <v>28477.26</v>
      </c>
      <c r="M17" s="244">
        <f t="shared" si="1"/>
        <v>370.65999999999985</v>
      </c>
      <c r="N17" s="259">
        <v>31504.17</v>
      </c>
      <c r="O17" s="259">
        <f t="shared" si="5"/>
        <v>3026.91</v>
      </c>
      <c r="P17" s="244">
        <v>30674.618999999999</v>
      </c>
      <c r="Q17" s="244">
        <v>31049.397000000001</v>
      </c>
      <c r="R17" s="244">
        <f t="shared" si="2"/>
        <v>374.77800000000207</v>
      </c>
      <c r="S17" s="248">
        <f t="shared" si="3"/>
        <v>-454.77299999999741</v>
      </c>
    </row>
    <row r="18" spans="1:22">
      <c r="A18" s="484">
        <v>15</v>
      </c>
      <c r="B18" s="487" t="s">
        <v>125</v>
      </c>
      <c r="C18" s="490">
        <v>21450.1</v>
      </c>
      <c r="D18" s="239">
        <v>42300</v>
      </c>
      <c r="E18" s="240">
        <v>5362.5</v>
      </c>
      <c r="F18" s="241">
        <v>42278</v>
      </c>
      <c r="G18" s="240">
        <v>17443.07</v>
      </c>
      <c r="H18" s="241">
        <v>42339</v>
      </c>
      <c r="I18" s="242">
        <v>21618.93</v>
      </c>
      <c r="J18" s="276">
        <f t="shared" si="0"/>
        <v>4175.8600000000006</v>
      </c>
      <c r="K18" s="468">
        <v>20461.7</v>
      </c>
      <c r="L18" s="463">
        <v>37278.28</v>
      </c>
      <c r="M18" s="470">
        <f>L18-K18</f>
        <v>16816.579999999998</v>
      </c>
      <c r="N18" s="463">
        <v>30881.16</v>
      </c>
      <c r="O18" s="470">
        <f t="shared" si="5"/>
        <v>-6397.119999999999</v>
      </c>
      <c r="P18" s="470">
        <v>8508.7430000000004</v>
      </c>
      <c r="Q18" s="470">
        <v>25355.115000000002</v>
      </c>
      <c r="R18" s="463">
        <f t="shared" si="2"/>
        <v>16846.372000000003</v>
      </c>
      <c r="S18" s="464">
        <f>Q18-N18</f>
        <v>-5526.0449999999983</v>
      </c>
    </row>
    <row r="19" spans="1:22">
      <c r="A19" s="485"/>
      <c r="B19" s="488"/>
      <c r="C19" s="491"/>
      <c r="D19" s="239">
        <v>42474</v>
      </c>
      <c r="E19" s="240">
        <v>8200</v>
      </c>
      <c r="F19" s="241">
        <v>42461</v>
      </c>
      <c r="G19" s="240">
        <v>18753.900000000001</v>
      </c>
      <c r="H19" s="241">
        <v>42491</v>
      </c>
      <c r="I19" s="242">
        <v>26755.14</v>
      </c>
      <c r="J19" s="276">
        <f t="shared" si="0"/>
        <v>8001.239999999998</v>
      </c>
      <c r="K19" s="493"/>
      <c r="L19" s="469"/>
      <c r="M19" s="471"/>
      <c r="N19" s="469"/>
      <c r="O19" s="471">
        <f t="shared" si="5"/>
        <v>0</v>
      </c>
      <c r="P19" s="473"/>
      <c r="Q19" s="473"/>
      <c r="R19" s="463"/>
      <c r="S19" s="465"/>
    </row>
    <row r="20" spans="1:22">
      <c r="A20" s="485"/>
      <c r="B20" s="488"/>
      <c r="C20" s="491"/>
      <c r="D20" s="239">
        <v>42572</v>
      </c>
      <c r="E20" s="240">
        <v>800</v>
      </c>
      <c r="F20" s="241">
        <v>42552</v>
      </c>
      <c r="G20" s="240">
        <v>26363.46</v>
      </c>
      <c r="H20" s="241">
        <v>42583</v>
      </c>
      <c r="I20" s="242">
        <v>33081.83</v>
      </c>
      <c r="J20" s="276">
        <f t="shared" si="0"/>
        <v>6718.3700000000026</v>
      </c>
      <c r="K20" s="493"/>
      <c r="L20" s="469"/>
      <c r="M20" s="471"/>
      <c r="N20" s="469"/>
      <c r="O20" s="471">
        <f t="shared" si="5"/>
        <v>0</v>
      </c>
      <c r="P20" s="473"/>
      <c r="Q20" s="473"/>
      <c r="R20" s="463"/>
      <c r="S20" s="465"/>
    </row>
    <row r="21" spans="1:22">
      <c r="A21" s="485"/>
      <c r="B21" s="488"/>
      <c r="C21" s="491"/>
      <c r="D21" s="239">
        <v>42719</v>
      </c>
      <c r="E21" s="240">
        <v>9942.75</v>
      </c>
      <c r="F21" s="241">
        <v>42705</v>
      </c>
      <c r="G21" s="240">
        <v>32622.31</v>
      </c>
      <c r="H21" s="241">
        <v>42736</v>
      </c>
      <c r="I21" s="242">
        <v>37278.28</v>
      </c>
      <c r="J21" s="276">
        <f t="shared" si="0"/>
        <v>4655.9699999999975</v>
      </c>
      <c r="K21" s="493"/>
      <c r="L21" s="469"/>
      <c r="M21" s="471"/>
      <c r="N21" s="469"/>
      <c r="O21" s="471">
        <f t="shared" si="5"/>
        <v>0</v>
      </c>
      <c r="P21" s="473"/>
      <c r="Q21" s="473"/>
      <c r="R21" s="463"/>
      <c r="S21" s="465"/>
    </row>
    <row r="22" spans="1:22">
      <c r="A22" s="485"/>
      <c r="B22" s="488"/>
      <c r="C22" s="491"/>
      <c r="D22" s="239">
        <v>42824</v>
      </c>
      <c r="E22" s="240">
        <v>1115.77</v>
      </c>
      <c r="F22" s="241">
        <v>42795</v>
      </c>
      <c r="G22" s="240">
        <v>34616.58</v>
      </c>
      <c r="H22" s="241">
        <v>42887</v>
      </c>
      <c r="I22" s="242">
        <v>31604.67</v>
      </c>
      <c r="J22" s="276">
        <f>I22-G22</f>
        <v>-3011.9100000000035</v>
      </c>
      <c r="K22" s="493"/>
      <c r="L22" s="469"/>
      <c r="M22" s="471"/>
      <c r="N22" s="469"/>
      <c r="O22" s="471">
        <f t="shared" si="5"/>
        <v>0</v>
      </c>
      <c r="P22" s="473"/>
      <c r="Q22" s="473"/>
      <c r="R22" s="463"/>
      <c r="S22" s="465"/>
    </row>
    <row r="23" spans="1:22">
      <c r="A23" s="486"/>
      <c r="B23" s="489"/>
      <c r="C23" s="492"/>
      <c r="D23" s="239">
        <v>42885</v>
      </c>
      <c r="E23" s="240">
        <v>14223</v>
      </c>
      <c r="F23" s="241">
        <v>42856</v>
      </c>
      <c r="G23" s="240">
        <v>30440.959999999999</v>
      </c>
      <c r="H23" s="241">
        <v>42917</v>
      </c>
      <c r="I23" s="242">
        <v>45525.7</v>
      </c>
      <c r="J23" s="276">
        <f t="shared" si="0"/>
        <v>15084.739999999998</v>
      </c>
      <c r="K23" s="493"/>
      <c r="L23" s="469"/>
      <c r="M23" s="472"/>
      <c r="N23" s="469"/>
      <c r="O23" s="472">
        <f t="shared" si="5"/>
        <v>0</v>
      </c>
      <c r="P23" s="474"/>
      <c r="Q23" s="474"/>
      <c r="R23" s="463"/>
      <c r="S23" s="465"/>
    </row>
    <row r="24" spans="1:22">
      <c r="A24" s="236">
        <v>16</v>
      </c>
      <c r="B24" s="237" t="s">
        <v>27</v>
      </c>
      <c r="C24" s="261">
        <v>275205.59999999998</v>
      </c>
      <c r="D24" s="239">
        <v>42332</v>
      </c>
      <c r="E24" s="240">
        <v>68800</v>
      </c>
      <c r="F24" s="241">
        <v>42309</v>
      </c>
      <c r="G24" s="240">
        <v>357684.11</v>
      </c>
      <c r="H24" s="241">
        <v>42339</v>
      </c>
      <c r="I24" s="242">
        <v>428531.82</v>
      </c>
      <c r="J24" s="276">
        <f t="shared" si="0"/>
        <v>70847.710000000021</v>
      </c>
      <c r="K24" s="262">
        <v>411936.9</v>
      </c>
      <c r="L24" s="244">
        <v>395786.01</v>
      </c>
      <c r="M24" s="244">
        <f t="shared" ref="M24:M37" si="6">L24-K24</f>
        <v>-16150.890000000014</v>
      </c>
      <c r="N24" s="259">
        <v>420589.56</v>
      </c>
      <c r="O24" s="259">
        <f t="shared" si="5"/>
        <v>24803.549999999988</v>
      </c>
      <c r="P24" s="244">
        <v>427835.38199999998</v>
      </c>
      <c r="Q24" s="244">
        <v>483655.89199999999</v>
      </c>
      <c r="R24" s="244">
        <f t="shared" si="2"/>
        <v>55820.510000000009</v>
      </c>
      <c r="S24" s="240">
        <f>Q24-N24</f>
        <v>63066.331999999995</v>
      </c>
    </row>
    <row r="25" spans="1:22" ht="25.5">
      <c r="A25" s="236">
        <v>17</v>
      </c>
      <c r="B25" s="237" t="s">
        <v>21</v>
      </c>
      <c r="C25" s="238">
        <v>58377.9</v>
      </c>
      <c r="D25" s="239">
        <v>42276</v>
      </c>
      <c r="E25" s="263">
        <v>14594.5</v>
      </c>
      <c r="F25" s="264">
        <v>42248</v>
      </c>
      <c r="G25" s="263">
        <v>57500.71</v>
      </c>
      <c r="H25" s="264">
        <v>42278</v>
      </c>
      <c r="I25" s="265">
        <v>71079.48</v>
      </c>
      <c r="J25" s="283">
        <f t="shared" si="0"/>
        <v>13578.769999999997</v>
      </c>
      <c r="K25" s="243">
        <v>72009.100000000006</v>
      </c>
      <c r="L25" s="244">
        <v>68117.399999999994</v>
      </c>
      <c r="M25" s="244">
        <f t="shared" si="6"/>
        <v>-3891.7000000000116</v>
      </c>
      <c r="N25" s="266">
        <v>71109.7</v>
      </c>
      <c r="O25" s="266">
        <f t="shared" si="5"/>
        <v>2992.3000000000029</v>
      </c>
      <c r="P25" s="244">
        <v>73303.612999999998</v>
      </c>
      <c r="Q25" s="244">
        <v>74792.983999999997</v>
      </c>
      <c r="R25" s="244">
        <f t="shared" si="2"/>
        <v>1489.3709999999992</v>
      </c>
      <c r="S25" s="248">
        <f t="shared" ref="S25:S35" si="7">Q25-N25</f>
        <v>3683.2839999999997</v>
      </c>
    </row>
    <row r="26" spans="1:22">
      <c r="A26" s="236">
        <v>18</v>
      </c>
      <c r="B26" s="237" t="s">
        <v>28</v>
      </c>
      <c r="C26" s="261">
        <v>25269.7</v>
      </c>
      <c r="D26" s="239">
        <v>42345</v>
      </c>
      <c r="E26" s="240">
        <v>6317.5</v>
      </c>
      <c r="F26" s="241">
        <v>42339</v>
      </c>
      <c r="G26" s="240">
        <v>23928</v>
      </c>
      <c r="H26" s="241">
        <v>42370</v>
      </c>
      <c r="I26" s="242">
        <v>28073.22</v>
      </c>
      <c r="J26" s="276">
        <f t="shared" si="0"/>
        <v>4145.2200000000012</v>
      </c>
      <c r="K26" s="262">
        <v>28073.200000000001</v>
      </c>
      <c r="L26" s="252">
        <v>30192.25</v>
      </c>
      <c r="M26" s="252">
        <f t="shared" si="6"/>
        <v>2119.0499999999993</v>
      </c>
      <c r="N26" s="259">
        <v>30537.66</v>
      </c>
      <c r="O26" s="259">
        <f t="shared" si="5"/>
        <v>345.40999999999985</v>
      </c>
      <c r="P26" s="244">
        <v>29864.905999999999</v>
      </c>
      <c r="Q26" s="244">
        <v>29233.521000000001</v>
      </c>
      <c r="R26" s="244">
        <f t="shared" si="2"/>
        <v>-631.3849999999984</v>
      </c>
      <c r="S26" s="248">
        <f t="shared" si="7"/>
        <v>-1304.1389999999992</v>
      </c>
    </row>
    <row r="27" spans="1:22">
      <c r="A27" s="236">
        <v>19</v>
      </c>
      <c r="B27" s="237" t="s">
        <v>117</v>
      </c>
      <c r="C27" s="261">
        <v>2973.7</v>
      </c>
      <c r="D27" s="239">
        <v>42363</v>
      </c>
      <c r="E27" s="240">
        <v>743.5</v>
      </c>
      <c r="F27" s="241">
        <v>42339</v>
      </c>
      <c r="G27" s="240">
        <v>19860.09</v>
      </c>
      <c r="H27" s="241">
        <v>42370</v>
      </c>
      <c r="I27" s="242">
        <v>20456.830000000002</v>
      </c>
      <c r="J27" s="276">
        <f t="shared" si="0"/>
        <v>596.7400000000016</v>
      </c>
      <c r="K27" s="262">
        <v>20456.8</v>
      </c>
      <c r="L27" s="252">
        <v>21005.78</v>
      </c>
      <c r="M27" s="252">
        <f t="shared" si="6"/>
        <v>548.97999999999956</v>
      </c>
      <c r="N27" s="259">
        <v>37125.919999999998</v>
      </c>
      <c r="O27" s="259">
        <f t="shared" si="5"/>
        <v>16120.14</v>
      </c>
      <c r="P27" s="244">
        <v>42467.383000000002</v>
      </c>
      <c r="Q27" s="244">
        <v>44461.398000000001</v>
      </c>
      <c r="R27" s="244">
        <f t="shared" si="2"/>
        <v>1994.0149999999994</v>
      </c>
      <c r="S27" s="248">
        <f t="shared" si="7"/>
        <v>7335.4780000000028</v>
      </c>
    </row>
    <row r="28" spans="1:22" ht="26.45" customHeight="1">
      <c r="A28" s="236">
        <v>20</v>
      </c>
      <c r="B28" s="237" t="s">
        <v>118</v>
      </c>
      <c r="C28" s="261">
        <v>12069.6</v>
      </c>
      <c r="D28" s="239">
        <v>42366</v>
      </c>
      <c r="E28" s="240">
        <v>803.04499999999996</v>
      </c>
      <c r="F28" s="241">
        <v>42339</v>
      </c>
      <c r="G28" s="240">
        <v>12927.62</v>
      </c>
      <c r="H28" s="241">
        <v>42370</v>
      </c>
      <c r="I28" s="242">
        <v>14784.78</v>
      </c>
      <c r="J28" s="276">
        <f t="shared" si="0"/>
        <v>1857.1599999999999</v>
      </c>
      <c r="K28" s="251">
        <v>14784.8</v>
      </c>
      <c r="L28" s="252">
        <v>13989.39</v>
      </c>
      <c r="M28" s="252">
        <f t="shared" si="6"/>
        <v>-795.40999999999985</v>
      </c>
      <c r="N28" s="259">
        <v>7905.28</v>
      </c>
      <c r="O28" s="259">
        <f t="shared" si="5"/>
        <v>-6084.11</v>
      </c>
      <c r="P28" s="284">
        <v>-2732.163</v>
      </c>
      <c r="Q28" s="475" t="s">
        <v>129</v>
      </c>
      <c r="R28" s="476"/>
      <c r="S28" s="477"/>
    </row>
    <row r="29" spans="1:22" ht="16.5" customHeight="1">
      <c r="A29" s="236">
        <v>21</v>
      </c>
      <c r="B29" s="237" t="s">
        <v>32</v>
      </c>
      <c r="C29" s="261">
        <v>55397</v>
      </c>
      <c r="D29" s="239">
        <v>42366</v>
      </c>
      <c r="E29" s="249">
        <v>5000</v>
      </c>
      <c r="F29" s="241">
        <v>42005</v>
      </c>
      <c r="G29" s="249">
        <v>55937</v>
      </c>
      <c r="H29" s="241">
        <v>42370</v>
      </c>
      <c r="I29" s="250">
        <v>55741.599999999999</v>
      </c>
      <c r="J29" s="279">
        <f t="shared" si="0"/>
        <v>-195.40000000000146</v>
      </c>
      <c r="K29" s="251">
        <v>55741.599999999999</v>
      </c>
      <c r="L29" s="252">
        <v>48552.800000000003</v>
      </c>
      <c r="M29" s="252">
        <f t="shared" si="6"/>
        <v>-7188.7999999999956</v>
      </c>
      <c r="N29" s="267">
        <v>51146.37</v>
      </c>
      <c r="O29" s="267">
        <f t="shared" si="5"/>
        <v>2593.5699999999997</v>
      </c>
      <c r="P29" s="252">
        <v>46719.783000000003</v>
      </c>
      <c r="Q29" s="252">
        <v>46970.353999999999</v>
      </c>
      <c r="R29" s="252">
        <f t="shared" si="2"/>
        <v>250.57099999999627</v>
      </c>
      <c r="S29" s="268">
        <f t="shared" si="7"/>
        <v>-4176.0160000000033</v>
      </c>
      <c r="U29" s="241">
        <v>42461</v>
      </c>
      <c r="V29" s="226">
        <v>48379.8</v>
      </c>
    </row>
    <row r="30" spans="1:22">
      <c r="A30" s="236">
        <v>22</v>
      </c>
      <c r="B30" s="237" t="s">
        <v>33</v>
      </c>
      <c r="C30" s="261">
        <v>18936.599999999999</v>
      </c>
      <c r="D30" s="239">
        <v>42366</v>
      </c>
      <c r="E30" s="240">
        <v>4734.25</v>
      </c>
      <c r="F30" s="241">
        <v>42339</v>
      </c>
      <c r="G30" s="240">
        <v>19492.599999999999</v>
      </c>
      <c r="H30" s="241">
        <v>42370</v>
      </c>
      <c r="I30" s="242">
        <v>26141.64</v>
      </c>
      <c r="J30" s="276">
        <f t="shared" si="0"/>
        <v>6649.0400000000009</v>
      </c>
      <c r="K30" s="262">
        <v>26141.64</v>
      </c>
      <c r="L30" s="252">
        <v>29272.47</v>
      </c>
      <c r="M30" s="252">
        <f t="shared" si="6"/>
        <v>3130.8300000000017</v>
      </c>
      <c r="N30" s="259">
        <v>37672.839999999997</v>
      </c>
      <c r="O30" s="259">
        <f t="shared" si="5"/>
        <v>8400.3699999999953</v>
      </c>
      <c r="P30" s="244">
        <v>41828.260999999999</v>
      </c>
      <c r="Q30" s="244">
        <v>43443.118999999999</v>
      </c>
      <c r="R30" s="244">
        <f t="shared" si="2"/>
        <v>1614.8580000000002</v>
      </c>
      <c r="S30" s="248">
        <f t="shared" si="7"/>
        <v>5770.2790000000023</v>
      </c>
    </row>
    <row r="31" spans="1:22">
      <c r="A31" s="248">
        <v>23</v>
      </c>
      <c r="B31" s="248" t="s">
        <v>57</v>
      </c>
      <c r="C31" s="269">
        <v>12042.894</v>
      </c>
      <c r="D31" s="239">
        <v>42425</v>
      </c>
      <c r="E31" s="246">
        <v>893.77</v>
      </c>
      <c r="F31" s="241">
        <v>42401</v>
      </c>
      <c r="G31" s="246">
        <v>12162.08</v>
      </c>
      <c r="H31" s="241">
        <v>42430</v>
      </c>
      <c r="I31" s="247">
        <v>13030.72</v>
      </c>
      <c r="J31" s="285">
        <f t="shared" si="0"/>
        <v>868.63999999999942</v>
      </c>
      <c r="K31" s="270">
        <v>12326.57</v>
      </c>
      <c r="L31" s="252">
        <v>13880.12</v>
      </c>
      <c r="M31" s="252">
        <f t="shared" si="6"/>
        <v>1553.5500000000011</v>
      </c>
      <c r="N31" s="259">
        <v>15051.93</v>
      </c>
      <c r="O31" s="259">
        <f t="shared" si="5"/>
        <v>1171.8099999999995</v>
      </c>
      <c r="P31" s="244">
        <v>15728.205</v>
      </c>
      <c r="Q31" s="244">
        <v>16011</v>
      </c>
      <c r="R31" s="244">
        <f t="shared" si="2"/>
        <v>282.79500000000007</v>
      </c>
      <c r="S31" s="248">
        <f t="shared" si="7"/>
        <v>959.06999999999971</v>
      </c>
    </row>
    <row r="32" spans="1:22">
      <c r="A32" s="248">
        <v>24</v>
      </c>
      <c r="B32" s="248" t="s">
        <v>119</v>
      </c>
      <c r="C32" s="269">
        <v>53422.921999999999</v>
      </c>
      <c r="D32" s="239">
        <v>42431</v>
      </c>
      <c r="E32" s="246">
        <v>10684.6</v>
      </c>
      <c r="F32" s="241">
        <v>42430</v>
      </c>
      <c r="G32" s="246">
        <v>57404.9</v>
      </c>
      <c r="H32" s="241">
        <v>42461</v>
      </c>
      <c r="I32" s="247">
        <v>68045.42</v>
      </c>
      <c r="J32" s="285">
        <f t="shared" si="0"/>
        <v>10640.519999999997</v>
      </c>
      <c r="K32" s="270">
        <v>57238.51</v>
      </c>
      <c r="L32" s="252">
        <v>71863.44</v>
      </c>
      <c r="M32" s="252">
        <f t="shared" si="6"/>
        <v>14624.93</v>
      </c>
      <c r="N32" s="259">
        <v>81303.97</v>
      </c>
      <c r="O32" s="259">
        <f t="shared" si="5"/>
        <v>9440.5299999999988</v>
      </c>
      <c r="P32" s="244">
        <v>80061.680999999997</v>
      </c>
      <c r="Q32" s="244">
        <v>79546.769</v>
      </c>
      <c r="R32" s="244">
        <f t="shared" si="2"/>
        <v>-514.91199999999662</v>
      </c>
      <c r="S32" s="248">
        <f t="shared" si="7"/>
        <v>-1757.2010000000009</v>
      </c>
    </row>
    <row r="33" spans="1:20">
      <c r="A33" s="248">
        <v>25</v>
      </c>
      <c r="B33" s="248" t="s">
        <v>59</v>
      </c>
      <c r="C33" s="269">
        <v>49183.462</v>
      </c>
      <c r="D33" s="239">
        <v>42446</v>
      </c>
      <c r="E33" s="246">
        <v>100</v>
      </c>
      <c r="F33" s="241">
        <v>42446</v>
      </c>
      <c r="G33" s="246">
        <v>26853.62</v>
      </c>
      <c r="H33" s="241">
        <v>42461</v>
      </c>
      <c r="I33" s="247">
        <v>27406.13</v>
      </c>
      <c r="J33" s="285">
        <f t="shared" si="0"/>
        <v>552.51000000000204</v>
      </c>
      <c r="K33" s="270">
        <v>25361.521000000001</v>
      </c>
      <c r="L33" s="244">
        <v>31166.1</v>
      </c>
      <c r="M33" s="244">
        <f t="shared" si="6"/>
        <v>5804.5789999999979</v>
      </c>
      <c r="N33" s="259">
        <v>47616.76</v>
      </c>
      <c r="O33" s="259">
        <f t="shared" si="5"/>
        <v>16450.660000000003</v>
      </c>
      <c r="P33" s="244">
        <v>50440.463000000003</v>
      </c>
      <c r="Q33" s="244">
        <v>51356.591999999997</v>
      </c>
      <c r="R33" s="244">
        <f t="shared" si="2"/>
        <v>916.12899999999354</v>
      </c>
      <c r="S33" s="248">
        <f t="shared" si="7"/>
        <v>3739.8319999999949</v>
      </c>
    </row>
    <row r="34" spans="1:20">
      <c r="A34" s="248">
        <v>26</v>
      </c>
      <c r="B34" s="248" t="s">
        <v>60</v>
      </c>
      <c r="C34" s="269">
        <v>1863.751</v>
      </c>
      <c r="D34" s="239">
        <v>42488</v>
      </c>
      <c r="E34" s="246">
        <v>1398.18</v>
      </c>
      <c r="F34" s="241">
        <v>42461</v>
      </c>
      <c r="G34" s="246">
        <v>1583.77</v>
      </c>
      <c r="H34" s="241">
        <v>42491</v>
      </c>
      <c r="I34" s="247">
        <v>2902.74</v>
      </c>
      <c r="J34" s="285">
        <f t="shared" si="0"/>
        <v>1318.9699999999998</v>
      </c>
      <c r="K34" s="270">
        <v>1788.09</v>
      </c>
      <c r="L34" s="252">
        <v>2965.29</v>
      </c>
      <c r="M34" s="252">
        <f t="shared" si="6"/>
        <v>1177.2</v>
      </c>
      <c r="N34" s="286">
        <v>-7107.94</v>
      </c>
      <c r="O34" s="454" t="s">
        <v>134</v>
      </c>
      <c r="P34" s="455"/>
      <c r="Q34" s="455"/>
      <c r="R34" s="455"/>
      <c r="S34" s="456"/>
    </row>
    <row r="35" spans="1:20">
      <c r="A35" s="248">
        <v>27</v>
      </c>
      <c r="B35" s="248" t="s">
        <v>61</v>
      </c>
      <c r="C35" s="269">
        <v>22668.48</v>
      </c>
      <c r="D35" s="239">
        <v>42503</v>
      </c>
      <c r="E35" s="246">
        <v>100</v>
      </c>
      <c r="F35" s="241">
        <v>42491</v>
      </c>
      <c r="G35" s="246">
        <v>27050.58</v>
      </c>
      <c r="H35" s="241">
        <v>42522</v>
      </c>
      <c r="I35" s="247">
        <v>27123.87</v>
      </c>
      <c r="J35" s="285">
        <f t="shared" si="0"/>
        <v>73.289999999997235</v>
      </c>
      <c r="K35" s="270">
        <v>28757.187999999998</v>
      </c>
      <c r="L35" s="244">
        <v>25251.07</v>
      </c>
      <c r="M35" s="244">
        <f t="shared" si="6"/>
        <v>-3506.1179999999986</v>
      </c>
      <c r="N35" s="259">
        <v>21012.26</v>
      </c>
      <c r="O35" s="259">
        <f t="shared" si="5"/>
        <v>-4238.8100000000013</v>
      </c>
      <c r="P35" s="244">
        <v>16414.848999999998</v>
      </c>
      <c r="Q35" s="244">
        <v>16282.369000000001</v>
      </c>
      <c r="R35" s="244">
        <f t="shared" si="2"/>
        <v>-132.47999999999774</v>
      </c>
      <c r="S35" s="248">
        <f t="shared" si="7"/>
        <v>-4729.8909999999978</v>
      </c>
    </row>
    <row r="36" spans="1:20">
      <c r="A36" s="248">
        <v>28</v>
      </c>
      <c r="B36" s="248" t="s">
        <v>62</v>
      </c>
      <c r="C36" s="269">
        <v>23651.887999999999</v>
      </c>
      <c r="D36" s="239">
        <v>42510</v>
      </c>
      <c r="E36" s="246">
        <v>100</v>
      </c>
      <c r="F36" s="241">
        <v>42491</v>
      </c>
      <c r="G36" s="246">
        <v>27500.92</v>
      </c>
      <c r="H36" s="241">
        <v>42522</v>
      </c>
      <c r="I36" s="247">
        <v>28144.58</v>
      </c>
      <c r="J36" s="285">
        <f t="shared" si="0"/>
        <v>643.66000000000349</v>
      </c>
      <c r="K36" s="270">
        <v>27271.944</v>
      </c>
      <c r="L36" s="244">
        <v>29807.91</v>
      </c>
      <c r="M36" s="244">
        <f t="shared" si="6"/>
        <v>2535.9660000000003</v>
      </c>
      <c r="N36" s="259">
        <v>33604.28</v>
      </c>
      <c r="O36" s="259">
        <f t="shared" si="5"/>
        <v>3796.369999999999</v>
      </c>
      <c r="P36" s="244">
        <v>30558.088</v>
      </c>
      <c r="Q36" s="466" t="s">
        <v>131</v>
      </c>
      <c r="R36" s="467"/>
      <c r="S36" s="468"/>
    </row>
    <row r="37" spans="1:20">
      <c r="A37" s="248">
        <v>29</v>
      </c>
      <c r="B37" s="248" t="s">
        <v>63</v>
      </c>
      <c r="C37" s="269">
        <v>15497.375</v>
      </c>
      <c r="D37" s="239">
        <v>42520</v>
      </c>
      <c r="E37" s="246">
        <v>100</v>
      </c>
      <c r="F37" s="241">
        <v>42491</v>
      </c>
      <c r="G37" s="246">
        <v>27985.14</v>
      </c>
      <c r="H37" s="241">
        <v>42522</v>
      </c>
      <c r="I37" s="247">
        <v>28800.38</v>
      </c>
      <c r="J37" s="285">
        <f t="shared" si="0"/>
        <v>815.2400000000016</v>
      </c>
      <c r="K37" s="270">
        <v>28616.047999999999</v>
      </c>
      <c r="L37" s="244">
        <v>-45818.98</v>
      </c>
      <c r="M37" s="244">
        <f t="shared" si="6"/>
        <v>-74435.028000000006</v>
      </c>
      <c r="N37" s="240">
        <v>85195.09</v>
      </c>
      <c r="O37" s="457" t="s">
        <v>135</v>
      </c>
      <c r="P37" s="458"/>
      <c r="Q37" s="458"/>
      <c r="R37" s="458"/>
      <c r="S37" s="459"/>
      <c r="T37" s="226" t="s">
        <v>132</v>
      </c>
    </row>
    <row r="38" spans="1:20">
      <c r="A38" s="287">
        <v>30</v>
      </c>
      <c r="B38" s="287" t="s">
        <v>55</v>
      </c>
      <c r="C38" s="288">
        <v>20732.8</v>
      </c>
      <c r="D38" s="258">
        <v>42398</v>
      </c>
      <c r="E38" s="289">
        <v>1416.58</v>
      </c>
      <c r="F38" s="258">
        <v>42370</v>
      </c>
      <c r="G38" s="260">
        <v>24255.599999999999</v>
      </c>
      <c r="H38" s="258">
        <v>42401</v>
      </c>
      <c r="I38" s="290">
        <v>24157.7</v>
      </c>
      <c r="J38" s="226">
        <f t="shared" si="0"/>
        <v>-97.899999999997817</v>
      </c>
      <c r="K38" s="291">
        <v>24255.599999999999</v>
      </c>
      <c r="L38" s="452" t="s">
        <v>133</v>
      </c>
      <c r="M38" s="453"/>
      <c r="N38" s="453"/>
    </row>
    <row r="39" spans="1:20">
      <c r="A39" s="287">
        <v>31</v>
      </c>
      <c r="B39" s="287" t="s">
        <v>136</v>
      </c>
      <c r="C39" s="288">
        <v>251152.3</v>
      </c>
      <c r="D39" s="258">
        <v>42363</v>
      </c>
      <c r="E39" s="288">
        <v>62788</v>
      </c>
      <c r="F39" s="258">
        <v>42339</v>
      </c>
      <c r="G39" s="292">
        <v>274143.59999999998</v>
      </c>
      <c r="H39" s="258">
        <v>42370</v>
      </c>
      <c r="I39" s="290">
        <v>359641.5</v>
      </c>
      <c r="J39" s="226">
        <f t="shared" si="0"/>
        <v>85497.900000000023</v>
      </c>
      <c r="K39" s="290">
        <v>359641.5</v>
      </c>
      <c r="L39" s="291">
        <v>357299.8</v>
      </c>
      <c r="M39" s="260">
        <f>L39-K39</f>
        <v>-2341.7000000000116</v>
      </c>
      <c r="N39" s="226">
        <v>335021.5</v>
      </c>
      <c r="O39" s="260">
        <f>N39-L39</f>
        <v>-22278.299999999988</v>
      </c>
      <c r="P39" s="226">
        <v>450867.3</v>
      </c>
    </row>
    <row r="40" spans="1:20">
      <c r="A40" s="226">
        <v>32</v>
      </c>
      <c r="B40" s="287" t="s">
        <v>56</v>
      </c>
      <c r="C40" s="260">
        <v>7106.5</v>
      </c>
      <c r="D40" s="258">
        <v>42411</v>
      </c>
      <c r="E40" s="292">
        <v>463.31</v>
      </c>
      <c r="F40" s="258">
        <v>42401</v>
      </c>
      <c r="G40" s="292">
        <v>5247.4</v>
      </c>
      <c r="H40" s="258">
        <v>42430</v>
      </c>
      <c r="I40" s="290">
        <v>5572.5</v>
      </c>
      <c r="J40" s="226">
        <f t="shared" si="0"/>
        <v>325.10000000000036</v>
      </c>
      <c r="K40" s="292">
        <v>5052.3</v>
      </c>
      <c r="L40" s="293" t="s">
        <v>137</v>
      </c>
      <c r="M40" s="293"/>
      <c r="N40" s="293"/>
      <c r="O40" s="293"/>
      <c r="P40" s="293"/>
      <c r="Q40" s="293"/>
      <c r="R40" s="293"/>
      <c r="S40" s="293"/>
    </row>
    <row r="41" spans="1:20" ht="39">
      <c r="A41" s="294">
        <v>33</v>
      </c>
      <c r="B41" s="295" t="s">
        <v>138</v>
      </c>
      <c r="C41" s="288">
        <v>36023.300000000003</v>
      </c>
      <c r="D41" s="258">
        <v>42291</v>
      </c>
      <c r="E41" s="292">
        <v>9005.75</v>
      </c>
      <c r="F41" s="258">
        <v>42278</v>
      </c>
      <c r="G41" s="292">
        <v>27500.1</v>
      </c>
      <c r="H41" s="258">
        <v>42309</v>
      </c>
      <c r="I41" s="290">
        <v>35634.6</v>
      </c>
      <c r="J41" s="226">
        <f t="shared" si="0"/>
        <v>8134.5</v>
      </c>
      <c r="K41" s="271">
        <v>34591.9</v>
      </c>
      <c r="L41" s="226">
        <v>96859.4</v>
      </c>
      <c r="M41" s="226">
        <f>L41-K41</f>
        <v>62267.499999999993</v>
      </c>
      <c r="N41" s="226">
        <v>-36295.5</v>
      </c>
      <c r="O41" s="296" t="s">
        <v>128</v>
      </c>
    </row>
    <row r="42" spans="1:20">
      <c r="E42" s="260">
        <f>SUM(E4:E41)</f>
        <v>852223.00500000012</v>
      </c>
      <c r="K42" s="271"/>
    </row>
    <row r="43" spans="1:20">
      <c r="E43" s="260">
        <f>E42-14223</f>
        <v>838000.00500000012</v>
      </c>
      <c r="K43" s="271"/>
    </row>
    <row r="48" spans="1:20">
      <c r="E48" s="260">
        <f>E6+E7+E8+E9+E10+E12+E14+E15+E16+E17+E24+E25+E26+E27+E28+E29+E30+E31+E32+E33+E35+E36</f>
        <v>627210.91500000004</v>
      </c>
    </row>
    <row r="50" spans="12:19">
      <c r="L50" s="226" t="s">
        <v>130</v>
      </c>
    </row>
    <row r="52" spans="12:19">
      <c r="O52" s="226">
        <v>5</v>
      </c>
      <c r="S52" s="226">
        <v>9</v>
      </c>
    </row>
  </sheetData>
  <autoFilter ref="C3:S43">
    <filterColumn colId="3" showButton="0"/>
    <filterColumn colId="5" showButton="0"/>
  </autoFilter>
  <mergeCells count="23">
    <mergeCell ref="A18:A23"/>
    <mergeCell ref="B18:B23"/>
    <mergeCell ref="C18:C23"/>
    <mergeCell ref="K18:K23"/>
    <mergeCell ref="L18:L23"/>
    <mergeCell ref="A2:A3"/>
    <mergeCell ref="B2:B3"/>
    <mergeCell ref="C2:Q2"/>
    <mergeCell ref="F3:G3"/>
    <mergeCell ref="H3:I3"/>
    <mergeCell ref="L38:N38"/>
    <mergeCell ref="O34:S34"/>
    <mergeCell ref="O37:S37"/>
    <mergeCell ref="L13:S13"/>
    <mergeCell ref="R18:R23"/>
    <mergeCell ref="S18:S23"/>
    <mergeCell ref="Q36:S36"/>
    <mergeCell ref="N18:N23"/>
    <mergeCell ref="O18:O23"/>
    <mergeCell ref="P18:P23"/>
    <mergeCell ref="Q18:Q23"/>
    <mergeCell ref="Q28:S28"/>
    <mergeCell ref="M18:M2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9"/>
  <sheetViews>
    <sheetView zoomScale="82" zoomScaleNormal="82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XFD1048576"/>
    </sheetView>
  </sheetViews>
  <sheetFormatPr defaultColWidth="9.140625" defaultRowHeight="15"/>
  <cols>
    <col min="1" max="1" width="3.42578125" style="226" customWidth="1"/>
    <col min="2" max="2" width="24.140625" style="226" customWidth="1"/>
    <col min="3" max="3" width="20.7109375" style="226" customWidth="1"/>
    <col min="4" max="4" width="10.28515625" style="226" customWidth="1"/>
    <col min="5" max="5" width="12.5703125" style="226" customWidth="1"/>
    <col min="6" max="6" width="12.28515625" style="226" customWidth="1"/>
    <col min="7" max="7" width="10.28515625" style="226" customWidth="1"/>
    <col min="8" max="8" width="12.42578125" style="226" customWidth="1"/>
    <col min="9" max="9" width="10.28515625" style="226" customWidth="1"/>
    <col min="10" max="10" width="12" style="226" customWidth="1"/>
    <col min="11" max="11" width="10.5703125" style="226" customWidth="1"/>
    <col min="12" max="12" width="12.7109375" style="226" customWidth="1"/>
    <col min="13" max="13" width="11.28515625" style="226" customWidth="1"/>
    <col min="14" max="14" width="12.42578125" style="226" customWidth="1"/>
    <col min="15" max="15" width="11" style="226" customWidth="1"/>
    <col min="16" max="16" width="11.28515625" style="226" customWidth="1"/>
    <col min="17" max="20" width="9.140625" style="226"/>
    <col min="21" max="22" width="10.140625" style="226" bestFit="1" customWidth="1"/>
    <col min="23" max="23" width="9.5703125" style="226" bestFit="1" customWidth="1"/>
    <col min="24" max="25" width="9.5703125" style="226" customWidth="1"/>
    <col min="26" max="26" width="9.140625" style="226"/>
    <col min="27" max="27" width="9.7109375" style="226" bestFit="1" customWidth="1"/>
    <col min="28" max="16384" width="9.140625" style="226"/>
  </cols>
  <sheetData>
    <row r="1" spans="1:27">
      <c r="J1" s="273"/>
      <c r="K1" s="273"/>
      <c r="L1" s="273"/>
      <c r="M1" s="273"/>
      <c r="N1" s="273"/>
      <c r="O1" s="273"/>
      <c r="P1" s="273"/>
    </row>
    <row r="2" spans="1:27" ht="24.75" customHeight="1">
      <c r="A2" s="478" t="s">
        <v>11</v>
      </c>
      <c r="B2" s="465" t="s">
        <v>12</v>
      </c>
      <c r="C2" s="494" t="s">
        <v>64</v>
      </c>
      <c r="D2" s="495"/>
      <c r="E2" s="495"/>
      <c r="F2" s="495"/>
      <c r="G2" s="495"/>
      <c r="H2" s="495"/>
      <c r="I2" s="495"/>
      <c r="J2" s="495"/>
      <c r="K2" s="495"/>
      <c r="L2" s="495"/>
      <c r="M2" s="496"/>
      <c r="N2" s="297"/>
      <c r="O2" s="297"/>
      <c r="P2" s="297"/>
      <c r="Q2" s="494" t="s">
        <v>65</v>
      </c>
      <c r="R2" s="495"/>
      <c r="S2" s="495"/>
      <c r="T2" s="495"/>
      <c r="U2" s="495"/>
      <c r="V2" s="495"/>
      <c r="W2" s="495"/>
      <c r="X2" s="496"/>
      <c r="Y2" s="298"/>
    </row>
    <row r="3" spans="1:27" ht="51">
      <c r="A3" s="478"/>
      <c r="B3" s="465"/>
      <c r="C3" s="299" t="s">
        <v>68</v>
      </c>
      <c r="D3" s="299" t="s">
        <v>85</v>
      </c>
      <c r="E3" s="299" t="s">
        <v>69</v>
      </c>
      <c r="F3" s="300">
        <v>42736</v>
      </c>
      <c r="G3" s="301" t="s">
        <v>104</v>
      </c>
      <c r="H3" s="300">
        <v>42826</v>
      </c>
      <c r="I3" s="234" t="s">
        <v>105</v>
      </c>
      <c r="J3" s="234" t="s">
        <v>100</v>
      </c>
      <c r="K3" s="234" t="s">
        <v>102</v>
      </c>
      <c r="L3" s="234" t="s">
        <v>101</v>
      </c>
      <c r="M3" s="234" t="s">
        <v>103</v>
      </c>
      <c r="N3" s="234" t="s">
        <v>106</v>
      </c>
      <c r="O3" s="234" t="s">
        <v>107</v>
      </c>
      <c r="P3" s="234" t="s">
        <v>110</v>
      </c>
      <c r="Q3" s="299" t="s">
        <v>68</v>
      </c>
      <c r="R3" s="234" t="s">
        <v>69</v>
      </c>
      <c r="S3" s="234" t="s">
        <v>70</v>
      </c>
      <c r="T3" s="234" t="s">
        <v>71</v>
      </c>
      <c r="U3" s="300">
        <v>42644</v>
      </c>
      <c r="V3" s="300">
        <v>42736</v>
      </c>
      <c r="W3" s="300">
        <v>42826</v>
      </c>
      <c r="X3" s="300">
        <v>42917</v>
      </c>
      <c r="Y3" s="302">
        <v>43009</v>
      </c>
      <c r="AA3" s="272" t="s">
        <v>92</v>
      </c>
    </row>
    <row r="4" spans="1:27">
      <c r="A4" s="236">
        <v>1</v>
      </c>
      <c r="B4" s="237" t="s">
        <v>1</v>
      </c>
      <c r="C4" s="244">
        <v>25090.6</v>
      </c>
      <c r="D4" s="240">
        <v>6272.75</v>
      </c>
      <c r="E4" s="244">
        <v>40999.599999999999</v>
      </c>
      <c r="F4" s="240">
        <v>50052.62</v>
      </c>
      <c r="G4" s="240">
        <f>F4-E4</f>
        <v>9053.0200000000041</v>
      </c>
      <c r="H4" s="244">
        <v>57273.58</v>
      </c>
      <c r="I4" s="244">
        <v>7220.96</v>
      </c>
      <c r="J4" s="244">
        <v>60929.79</v>
      </c>
      <c r="K4" s="244">
        <f>J4-H4</f>
        <v>3656.2099999999991</v>
      </c>
      <c r="L4" s="244">
        <v>64076.2</v>
      </c>
      <c r="M4" s="244">
        <f>L4-J4</f>
        <v>3146.4099999999962</v>
      </c>
      <c r="N4" s="244">
        <v>68842.37</v>
      </c>
      <c r="O4" s="303">
        <f>N4-L4</f>
        <v>4766.1699999999983</v>
      </c>
      <c r="P4" s="244">
        <f>N4-F4</f>
        <v>18789.749999999993</v>
      </c>
      <c r="Q4" s="304">
        <v>13.73</v>
      </c>
      <c r="R4" s="304">
        <v>14.49</v>
      </c>
      <c r="S4" s="304">
        <v>13.93</v>
      </c>
      <c r="T4" s="304">
        <v>14.63</v>
      </c>
      <c r="U4" s="304">
        <v>14.93</v>
      </c>
      <c r="V4" s="305">
        <v>12.78</v>
      </c>
      <c r="W4" s="306">
        <v>13.194000000000001</v>
      </c>
      <c r="X4" s="306">
        <v>12.936</v>
      </c>
      <c r="Y4" s="307">
        <v>12.084</v>
      </c>
      <c r="AA4" s="260">
        <f>H4-F4</f>
        <v>7220.9599999999991</v>
      </c>
    </row>
    <row r="5" spans="1:27">
      <c r="A5" s="236">
        <v>2</v>
      </c>
      <c r="B5" s="237" t="s">
        <v>9</v>
      </c>
      <c r="C5" s="244">
        <v>147336.5</v>
      </c>
      <c r="D5" s="240">
        <v>65193.5</v>
      </c>
      <c r="E5" s="244">
        <v>213932.9</v>
      </c>
      <c r="F5" s="240">
        <v>270351.53999999998</v>
      </c>
      <c r="G5" s="248">
        <f t="shared" ref="G5:G31" si="0">F5-E5</f>
        <v>56418.639999999985</v>
      </c>
      <c r="H5" s="240">
        <v>268215.45</v>
      </c>
      <c r="I5" s="308">
        <v>-2136.09</v>
      </c>
      <c r="J5" s="244">
        <v>270530.19</v>
      </c>
      <c r="K5" s="244">
        <f t="shared" ref="K5:K32" si="1">J5-H5</f>
        <v>2314.7399999999907</v>
      </c>
      <c r="L5" s="309">
        <v>-188872.4</v>
      </c>
      <c r="M5" s="278">
        <f t="shared" ref="M5:M32" si="2">L5-J5</f>
        <v>-459402.58999999997</v>
      </c>
      <c r="N5" s="277">
        <v>222185.63</v>
      </c>
      <c r="O5" s="244">
        <f>N5-L5</f>
        <v>411058.03</v>
      </c>
      <c r="P5" s="309">
        <f t="shared" ref="P5:P32" si="3">N5-F5</f>
        <v>-48165.909999999974</v>
      </c>
      <c r="Q5" s="304">
        <v>12.98</v>
      </c>
      <c r="R5" s="304">
        <v>13.35</v>
      </c>
      <c r="S5" s="304">
        <v>13.6</v>
      </c>
      <c r="T5" s="304">
        <v>12.62</v>
      </c>
      <c r="U5" s="304">
        <v>13.92</v>
      </c>
      <c r="V5" s="305">
        <v>13.15</v>
      </c>
      <c r="W5" s="306">
        <v>14.24</v>
      </c>
      <c r="X5" s="306">
        <v>13.702</v>
      </c>
      <c r="Y5" s="307">
        <v>0</v>
      </c>
    </row>
    <row r="6" spans="1:27" ht="25.5">
      <c r="A6" s="236">
        <v>3</v>
      </c>
      <c r="B6" s="237" t="s">
        <v>2</v>
      </c>
      <c r="C6" s="244">
        <v>80923.8</v>
      </c>
      <c r="D6" s="249">
        <v>20231</v>
      </c>
      <c r="E6" s="252">
        <v>154526.20000000001</v>
      </c>
      <c r="F6" s="249">
        <v>141177.66</v>
      </c>
      <c r="G6" s="310">
        <f t="shared" si="0"/>
        <v>-13348.540000000008</v>
      </c>
      <c r="H6" s="249">
        <v>140555.89000000001</v>
      </c>
      <c r="I6" s="310">
        <v>-621.77</v>
      </c>
      <c r="J6" s="249">
        <v>207470.28</v>
      </c>
      <c r="K6" s="249">
        <f t="shared" si="1"/>
        <v>66914.389999999985</v>
      </c>
      <c r="L6" s="249">
        <v>209233</v>
      </c>
      <c r="M6" s="249">
        <f t="shared" si="2"/>
        <v>1762.7200000000012</v>
      </c>
      <c r="N6" s="249">
        <v>252196.17</v>
      </c>
      <c r="O6" s="311">
        <f>N6-L6</f>
        <v>42963.170000000013</v>
      </c>
      <c r="P6" s="252">
        <f>N6-F6</f>
        <v>111018.51000000001</v>
      </c>
      <c r="Q6" s="312">
        <v>14.2</v>
      </c>
      <c r="R6" s="312">
        <v>16.07</v>
      </c>
      <c r="S6" s="313">
        <v>14.04</v>
      </c>
      <c r="T6" s="312">
        <v>14.75</v>
      </c>
      <c r="U6" s="312">
        <v>13.87</v>
      </c>
      <c r="V6" s="314">
        <v>12.62</v>
      </c>
      <c r="W6" s="306">
        <v>12.884</v>
      </c>
      <c r="X6" s="306">
        <v>16.977</v>
      </c>
      <c r="Y6" s="307">
        <v>17.538</v>
      </c>
      <c r="AA6" s="260">
        <f>F6-H6</f>
        <v>621.76999999998952</v>
      </c>
    </row>
    <row r="7" spans="1:27">
      <c r="A7" s="236">
        <v>4</v>
      </c>
      <c r="B7" s="237" t="s">
        <v>17</v>
      </c>
      <c r="C7" s="244">
        <v>48430.400000000001</v>
      </c>
      <c r="D7" s="240">
        <v>12107.5</v>
      </c>
      <c r="E7" s="244">
        <v>58559.3</v>
      </c>
      <c r="F7" s="240">
        <v>71645.289999999994</v>
      </c>
      <c r="G7" s="244">
        <f t="shared" si="0"/>
        <v>13085.989999999991</v>
      </c>
      <c r="H7" s="315">
        <v>69876.09</v>
      </c>
      <c r="I7" s="316">
        <v>-1769.2</v>
      </c>
      <c r="J7" s="315">
        <v>71136.03</v>
      </c>
      <c r="K7" s="315">
        <f t="shared" si="1"/>
        <v>1259.9400000000023</v>
      </c>
      <c r="L7" s="253">
        <v>74706.3</v>
      </c>
      <c r="M7" s="253">
        <f t="shared" si="2"/>
        <v>3570.2700000000041</v>
      </c>
      <c r="N7" s="253">
        <v>78930.78</v>
      </c>
      <c r="O7" s="244">
        <f>N7-L7</f>
        <v>4224.4799999999959</v>
      </c>
      <c r="P7" s="244">
        <f t="shared" si="3"/>
        <v>7285.4900000000052</v>
      </c>
      <c r="Q7" s="304">
        <v>10.8</v>
      </c>
      <c r="R7" s="304">
        <v>11.73</v>
      </c>
      <c r="S7" s="304">
        <v>11.65</v>
      </c>
      <c r="T7" s="304">
        <v>12.22</v>
      </c>
      <c r="U7" s="304">
        <v>11.64</v>
      </c>
      <c r="V7" s="305">
        <v>13.36</v>
      </c>
      <c r="W7" s="268">
        <v>12.364000000000001</v>
      </c>
      <c r="X7" s="306">
        <v>12.683999999999999</v>
      </c>
      <c r="Y7" s="307">
        <v>13.967000000000001</v>
      </c>
      <c r="AA7" s="260">
        <f t="shared" ref="AA7:AA23" si="4">H7-F7</f>
        <v>-1769.1999999999971</v>
      </c>
    </row>
    <row r="8" spans="1:27" ht="25.5">
      <c r="A8" s="236">
        <v>5</v>
      </c>
      <c r="B8" s="237" t="s">
        <v>18</v>
      </c>
      <c r="C8" s="244">
        <v>28823.599999999999</v>
      </c>
      <c r="D8" s="249">
        <v>7206</v>
      </c>
      <c r="E8" s="252">
        <v>41578.9</v>
      </c>
      <c r="F8" s="249">
        <v>36060.83</v>
      </c>
      <c r="G8" s="284">
        <f t="shared" si="0"/>
        <v>-5518.07</v>
      </c>
      <c r="H8" s="252">
        <v>36992.11</v>
      </c>
      <c r="I8" s="252">
        <v>931.28</v>
      </c>
      <c r="J8" s="252">
        <v>37562.410000000003</v>
      </c>
      <c r="K8" s="252">
        <f t="shared" si="1"/>
        <v>570.30000000000291</v>
      </c>
      <c r="L8" s="254">
        <v>37638</v>
      </c>
      <c r="M8" s="254">
        <f t="shared" si="2"/>
        <v>75.589999999996508</v>
      </c>
      <c r="N8" s="254">
        <v>36309.5</v>
      </c>
      <c r="O8" s="317">
        <f>N8-L8</f>
        <v>-1328.5</v>
      </c>
      <c r="P8" s="252">
        <f t="shared" si="3"/>
        <v>248.66999999999825</v>
      </c>
      <c r="Q8" s="304">
        <v>11.89</v>
      </c>
      <c r="R8" s="304">
        <v>15.81</v>
      </c>
      <c r="S8" s="304">
        <v>15.95</v>
      </c>
      <c r="T8" s="304">
        <v>17.100000000000001</v>
      </c>
      <c r="U8" s="304">
        <v>14.62</v>
      </c>
      <c r="V8" s="305">
        <v>16.07</v>
      </c>
      <c r="W8" s="306">
        <v>14.925000000000001</v>
      </c>
      <c r="X8" s="306">
        <v>15.236000000000001</v>
      </c>
      <c r="Y8" s="307">
        <v>15.282</v>
      </c>
      <c r="AA8" s="260">
        <f t="shared" si="4"/>
        <v>931.27999999999884</v>
      </c>
    </row>
    <row r="9" spans="1:27">
      <c r="A9" s="236">
        <v>6</v>
      </c>
      <c r="B9" s="237" t="s">
        <v>3</v>
      </c>
      <c r="C9" s="244">
        <v>25812.799999999999</v>
      </c>
      <c r="D9" s="240">
        <v>6000</v>
      </c>
      <c r="E9" s="244">
        <v>31765.5</v>
      </c>
      <c r="F9" s="255">
        <v>32298.959999999999</v>
      </c>
      <c r="G9" s="244">
        <f t="shared" si="0"/>
        <v>533.45999999999913</v>
      </c>
      <c r="H9" s="244">
        <v>28765.84</v>
      </c>
      <c r="I9" s="309">
        <v>-3533.12</v>
      </c>
      <c r="J9" s="244">
        <v>27561.45</v>
      </c>
      <c r="K9" s="309">
        <f t="shared" si="1"/>
        <v>-1204.3899999999994</v>
      </c>
      <c r="L9" s="244">
        <v>27620.2</v>
      </c>
      <c r="M9" s="244">
        <f t="shared" si="2"/>
        <v>58.75</v>
      </c>
      <c r="N9" s="244">
        <v>31026.080000000002</v>
      </c>
      <c r="O9" s="303">
        <f t="shared" ref="O9:O31" si="5">N9-L9</f>
        <v>3405.880000000001</v>
      </c>
      <c r="P9" s="309">
        <f t="shared" si="3"/>
        <v>-1272.8799999999974</v>
      </c>
      <c r="Q9" s="304">
        <v>13.67</v>
      </c>
      <c r="R9" s="304">
        <v>12.79</v>
      </c>
      <c r="S9" s="313">
        <v>10.43</v>
      </c>
      <c r="T9" s="304">
        <v>11.02</v>
      </c>
      <c r="U9" s="304">
        <v>12.29</v>
      </c>
      <c r="V9" s="305">
        <v>12.26</v>
      </c>
      <c r="W9" s="306">
        <v>11.666</v>
      </c>
      <c r="X9" s="306">
        <v>11.368</v>
      </c>
      <c r="Y9" s="307">
        <v>11.664</v>
      </c>
      <c r="AA9" s="260">
        <f t="shared" si="4"/>
        <v>-3533.119999999999</v>
      </c>
    </row>
    <row r="10" spans="1:27">
      <c r="A10" s="236">
        <v>7</v>
      </c>
      <c r="B10" s="237" t="s">
        <v>4</v>
      </c>
      <c r="C10" s="244">
        <v>771040.3</v>
      </c>
      <c r="D10" s="240">
        <v>307390.5</v>
      </c>
      <c r="E10" s="244">
        <v>1014666</v>
      </c>
      <c r="F10" s="244">
        <v>1017820.77</v>
      </c>
      <c r="G10" s="240">
        <f t="shared" si="0"/>
        <v>3154.7700000000186</v>
      </c>
      <c r="H10" s="240">
        <v>1043237.11</v>
      </c>
      <c r="I10" s="240">
        <v>25416.34</v>
      </c>
      <c r="J10" s="240">
        <v>1024231.08</v>
      </c>
      <c r="K10" s="308">
        <f t="shared" si="1"/>
        <v>-19006.030000000028</v>
      </c>
      <c r="L10" s="240">
        <v>1080736</v>
      </c>
      <c r="M10" s="240">
        <f t="shared" si="2"/>
        <v>56504.920000000042</v>
      </c>
      <c r="N10" s="240">
        <v>1061710.1299999999</v>
      </c>
      <c r="O10" s="318">
        <f t="shared" si="5"/>
        <v>-19025.870000000112</v>
      </c>
      <c r="P10" s="244">
        <f t="shared" si="3"/>
        <v>43889.35999999987</v>
      </c>
      <c r="Q10" s="304">
        <v>12.65</v>
      </c>
      <c r="R10" s="304">
        <v>13.15</v>
      </c>
      <c r="S10" s="313">
        <v>12.21</v>
      </c>
      <c r="T10" s="304">
        <v>11.56</v>
      </c>
      <c r="U10" s="304">
        <v>11.6</v>
      </c>
      <c r="V10" s="305">
        <v>11.11</v>
      </c>
      <c r="W10" s="306">
        <v>11.513</v>
      </c>
      <c r="X10" s="306">
        <v>10.757999999999999</v>
      </c>
      <c r="Y10" s="307">
        <v>11.164999999999999</v>
      </c>
      <c r="AA10" s="260">
        <f t="shared" si="4"/>
        <v>25416.339999999967</v>
      </c>
    </row>
    <row r="11" spans="1:27">
      <c r="A11" s="236">
        <v>8</v>
      </c>
      <c r="B11" s="237" t="s">
        <v>5</v>
      </c>
      <c r="C11" s="244">
        <v>119716.5</v>
      </c>
      <c r="D11" s="240">
        <v>29929</v>
      </c>
      <c r="E11" s="244">
        <v>151265.20000000001</v>
      </c>
      <c r="F11" s="244">
        <v>152675.76</v>
      </c>
      <c r="G11" s="244">
        <f t="shared" si="0"/>
        <v>1410.5599999999977</v>
      </c>
      <c r="H11" s="244">
        <v>144761.46</v>
      </c>
      <c r="I11" s="309">
        <v>-7914.3</v>
      </c>
      <c r="J11" s="244">
        <v>154159.46</v>
      </c>
      <c r="K11" s="244">
        <f t="shared" si="1"/>
        <v>9398</v>
      </c>
      <c r="L11" s="244">
        <v>153945.70000000001</v>
      </c>
      <c r="M11" s="278">
        <f t="shared" si="2"/>
        <v>-213.75999999998021</v>
      </c>
      <c r="N11" s="278">
        <v>-121569.09</v>
      </c>
      <c r="O11" s="318">
        <f t="shared" si="5"/>
        <v>-275514.79000000004</v>
      </c>
      <c r="P11" s="309">
        <f t="shared" si="3"/>
        <v>-274244.84999999998</v>
      </c>
      <c r="Q11" s="304">
        <v>12.32</v>
      </c>
      <c r="R11" s="304">
        <v>13.86</v>
      </c>
      <c r="S11" s="304">
        <v>12.58</v>
      </c>
      <c r="T11" s="304">
        <v>12.52</v>
      </c>
      <c r="U11" s="304">
        <v>12.62</v>
      </c>
      <c r="V11" s="305">
        <v>13.45</v>
      </c>
      <c r="W11" s="306">
        <v>13.281000000000001</v>
      </c>
      <c r="X11" s="306">
        <v>13.648999999999999</v>
      </c>
      <c r="Y11" s="307">
        <v>13.391999999999999</v>
      </c>
      <c r="AA11" s="260">
        <f t="shared" si="4"/>
        <v>-7914.3000000000175</v>
      </c>
    </row>
    <row r="12" spans="1:27">
      <c r="A12" s="236">
        <v>9</v>
      </c>
      <c r="B12" s="237" t="s">
        <v>6</v>
      </c>
      <c r="C12" s="244">
        <v>502991.5</v>
      </c>
      <c r="D12" s="240">
        <v>125748</v>
      </c>
      <c r="E12" s="244">
        <v>646057.5</v>
      </c>
      <c r="F12" s="244">
        <v>689640.76</v>
      </c>
      <c r="G12" s="244">
        <f t="shared" si="0"/>
        <v>43583.260000000009</v>
      </c>
      <c r="H12" s="244">
        <v>641959.56999999995</v>
      </c>
      <c r="I12" s="309">
        <v>-47681.19</v>
      </c>
      <c r="J12" s="244">
        <v>651721.09</v>
      </c>
      <c r="K12" s="244">
        <f t="shared" si="1"/>
        <v>9761.5200000000186</v>
      </c>
      <c r="L12" s="305">
        <v>707826.3</v>
      </c>
      <c r="M12" s="319">
        <f>L12-J12</f>
        <v>56105.210000000079</v>
      </c>
      <c r="N12" s="319" t="s">
        <v>109</v>
      </c>
      <c r="O12" s="320">
        <v>-2453.4</v>
      </c>
      <c r="P12" s="244">
        <v>15733.14</v>
      </c>
      <c r="Q12" s="304">
        <v>12.45</v>
      </c>
      <c r="R12" s="304">
        <v>13.64</v>
      </c>
      <c r="S12" s="304">
        <v>12.5</v>
      </c>
      <c r="T12" s="304">
        <v>12.51</v>
      </c>
      <c r="U12" s="304">
        <v>12.13</v>
      </c>
      <c r="V12" s="305">
        <v>13.92</v>
      </c>
      <c r="W12" s="306">
        <v>13.125</v>
      </c>
      <c r="X12" s="306">
        <v>12.919</v>
      </c>
      <c r="Y12" s="307">
        <v>13.41</v>
      </c>
      <c r="AA12" s="260">
        <f t="shared" si="4"/>
        <v>-47681.190000000061</v>
      </c>
    </row>
    <row r="13" spans="1:27">
      <c r="A13" s="236">
        <v>10</v>
      </c>
      <c r="B13" s="237" t="s">
        <v>7</v>
      </c>
      <c r="C13" s="244">
        <v>35203.800000000003</v>
      </c>
      <c r="D13" s="240">
        <v>8801</v>
      </c>
      <c r="E13" s="244">
        <v>53571.4</v>
      </c>
      <c r="F13" s="244">
        <v>97914.78</v>
      </c>
      <c r="G13" s="240">
        <f t="shared" si="0"/>
        <v>44343.38</v>
      </c>
      <c r="H13" s="240">
        <v>94486</v>
      </c>
      <c r="I13" s="308">
        <v>-3428.78</v>
      </c>
      <c r="J13" s="240">
        <v>95035</v>
      </c>
      <c r="K13" s="240">
        <f t="shared" si="1"/>
        <v>549</v>
      </c>
      <c r="L13" s="240">
        <v>43851.3</v>
      </c>
      <c r="M13" s="286">
        <f t="shared" si="2"/>
        <v>-51183.7</v>
      </c>
      <c r="N13" s="286">
        <v>-36295.49</v>
      </c>
      <c r="O13" s="318">
        <f t="shared" si="5"/>
        <v>-80146.790000000008</v>
      </c>
      <c r="P13" s="309">
        <f t="shared" si="3"/>
        <v>-134210.26999999999</v>
      </c>
      <c r="Q13" s="304">
        <v>12.81</v>
      </c>
      <c r="R13" s="304">
        <v>11.37</v>
      </c>
      <c r="S13" s="313">
        <v>10.71</v>
      </c>
      <c r="T13" s="304">
        <v>12.27</v>
      </c>
      <c r="U13" s="304">
        <v>12.56</v>
      </c>
      <c r="V13" s="305">
        <v>13.86</v>
      </c>
      <c r="W13" s="306">
        <v>13.581</v>
      </c>
      <c r="X13" s="306">
        <v>13.827999999999999</v>
      </c>
      <c r="Y13" s="307">
        <v>7.6689999999999996</v>
      </c>
      <c r="AA13" s="260">
        <f t="shared" si="4"/>
        <v>-3428.7799999999988</v>
      </c>
    </row>
    <row r="14" spans="1:27">
      <c r="A14" s="236">
        <v>11</v>
      </c>
      <c r="B14" s="237" t="s">
        <v>8</v>
      </c>
      <c r="C14" s="244">
        <v>39731.4</v>
      </c>
      <c r="D14" s="240">
        <v>9932.75</v>
      </c>
      <c r="E14" s="244">
        <v>43345.599999999999</v>
      </c>
      <c r="F14" s="244">
        <v>36554.15</v>
      </c>
      <c r="G14" s="308">
        <f t="shared" si="0"/>
        <v>-6791.4499999999971</v>
      </c>
      <c r="H14" s="240">
        <v>36178.35</v>
      </c>
      <c r="I14" s="308">
        <v>-375.8</v>
      </c>
      <c r="J14" s="240">
        <v>43593.55</v>
      </c>
      <c r="K14" s="240">
        <f t="shared" si="1"/>
        <v>7415.2000000000044</v>
      </c>
      <c r="L14" s="240">
        <v>42101.2</v>
      </c>
      <c r="M14" s="286">
        <f t="shared" si="2"/>
        <v>-1492.3500000000058</v>
      </c>
      <c r="N14" s="259">
        <v>40497.019999999997</v>
      </c>
      <c r="O14" s="318">
        <f t="shared" si="5"/>
        <v>-1604.1800000000003</v>
      </c>
      <c r="P14" s="244">
        <f t="shared" si="3"/>
        <v>3942.8699999999953</v>
      </c>
      <c r="Q14" s="304">
        <v>14.09</v>
      </c>
      <c r="R14" s="304">
        <v>16.02</v>
      </c>
      <c r="S14" s="304">
        <v>15.84</v>
      </c>
      <c r="T14" s="304">
        <v>16.48</v>
      </c>
      <c r="U14" s="304">
        <v>14.95</v>
      </c>
      <c r="V14" s="305">
        <v>13.55</v>
      </c>
      <c r="W14" s="306">
        <v>14.109</v>
      </c>
      <c r="X14" s="306">
        <v>16.922000000000001</v>
      </c>
      <c r="Y14" s="307">
        <v>18.129000000000001</v>
      </c>
      <c r="AA14" s="260">
        <f t="shared" si="4"/>
        <v>-375.80000000000291</v>
      </c>
    </row>
    <row r="15" spans="1:27">
      <c r="A15" s="236">
        <v>12</v>
      </c>
      <c r="B15" s="237" t="s">
        <v>26</v>
      </c>
      <c r="C15" s="244">
        <v>28984.5</v>
      </c>
      <c r="D15" s="240">
        <v>7246</v>
      </c>
      <c r="E15" s="244">
        <v>26211.599999999999</v>
      </c>
      <c r="F15" s="244">
        <v>27828.57</v>
      </c>
      <c r="G15" s="240">
        <f t="shared" si="0"/>
        <v>1616.9700000000012</v>
      </c>
      <c r="H15" s="240">
        <v>19685.87</v>
      </c>
      <c r="I15" s="308">
        <v>-8142.7</v>
      </c>
      <c r="J15" s="240">
        <v>22786.75</v>
      </c>
      <c r="K15" s="240">
        <f t="shared" si="1"/>
        <v>3100.880000000001</v>
      </c>
      <c r="L15" s="240">
        <v>22743.1</v>
      </c>
      <c r="M15" s="286">
        <f t="shared" si="2"/>
        <v>-43.650000000001455</v>
      </c>
      <c r="N15" s="259">
        <v>23364.17</v>
      </c>
      <c r="O15" s="303">
        <f t="shared" si="5"/>
        <v>621.06999999999971</v>
      </c>
      <c r="P15" s="309">
        <f t="shared" si="3"/>
        <v>-4464.4000000000015</v>
      </c>
      <c r="Q15" s="304">
        <v>17.579999999999998</v>
      </c>
      <c r="R15" s="304">
        <v>18.59</v>
      </c>
      <c r="S15" s="304">
        <v>20.149999999999999</v>
      </c>
      <c r="T15" s="304">
        <v>19.05</v>
      </c>
      <c r="U15" s="304">
        <v>18.43</v>
      </c>
      <c r="V15" s="305">
        <v>20.23</v>
      </c>
      <c r="W15" s="306">
        <v>14.525</v>
      </c>
      <c r="X15" s="306">
        <v>15.217000000000001</v>
      </c>
      <c r="Y15" s="307">
        <v>15.68</v>
      </c>
      <c r="AA15" s="260">
        <f t="shared" si="4"/>
        <v>-8142.7000000000007</v>
      </c>
    </row>
    <row r="16" spans="1:27">
      <c r="A16" s="236">
        <v>13</v>
      </c>
      <c r="B16" s="237" t="s">
        <v>22</v>
      </c>
      <c r="C16" s="321">
        <v>47412.3</v>
      </c>
      <c r="D16" s="240">
        <v>11853</v>
      </c>
      <c r="E16" s="321">
        <v>48836.1</v>
      </c>
      <c r="F16" s="244">
        <v>37052.699999999997</v>
      </c>
      <c r="G16" s="308">
        <f t="shared" si="0"/>
        <v>-11783.400000000001</v>
      </c>
      <c r="H16" s="240">
        <v>37209.040000000001</v>
      </c>
      <c r="I16" s="240">
        <v>156.34</v>
      </c>
      <c r="J16" s="240">
        <v>39486.65</v>
      </c>
      <c r="K16" s="240">
        <f t="shared" si="1"/>
        <v>2277.6100000000006</v>
      </c>
      <c r="L16" s="240">
        <v>40444</v>
      </c>
      <c r="M16" s="259">
        <f t="shared" si="2"/>
        <v>957.34999999999854</v>
      </c>
      <c r="N16" s="259">
        <v>37510.720000000001</v>
      </c>
      <c r="O16" s="318">
        <f t="shared" si="5"/>
        <v>-2933.2799999999988</v>
      </c>
      <c r="P16" s="244">
        <f t="shared" si="3"/>
        <v>458.02000000000407</v>
      </c>
      <c r="Q16" s="322">
        <v>15.74</v>
      </c>
      <c r="R16" s="322">
        <v>16.46</v>
      </c>
      <c r="S16" s="322">
        <v>17.07</v>
      </c>
      <c r="T16" s="322">
        <v>16.43</v>
      </c>
      <c r="U16" s="322">
        <v>16.579999999999998</v>
      </c>
      <c r="V16" s="323">
        <v>16.68</v>
      </c>
      <c r="W16" s="306">
        <v>16.965</v>
      </c>
      <c r="X16" s="306">
        <v>20.623999999999999</v>
      </c>
      <c r="Y16" s="307">
        <v>20.329999999999998</v>
      </c>
      <c r="AA16" s="260">
        <f t="shared" si="4"/>
        <v>156.34000000000378</v>
      </c>
    </row>
    <row r="17" spans="1:27">
      <c r="A17" s="236">
        <v>14</v>
      </c>
      <c r="B17" s="237" t="s">
        <v>24</v>
      </c>
      <c r="C17" s="321">
        <v>26500.1</v>
      </c>
      <c r="D17" s="240">
        <v>6625</v>
      </c>
      <c r="E17" s="321">
        <v>28106.6</v>
      </c>
      <c r="F17" s="244">
        <v>28477.26</v>
      </c>
      <c r="G17" s="240">
        <f t="shared" si="0"/>
        <v>370.65999999999985</v>
      </c>
      <c r="H17" s="240">
        <v>30326.09</v>
      </c>
      <c r="I17" s="240">
        <v>1848.83</v>
      </c>
      <c r="J17" s="240">
        <v>30464.27</v>
      </c>
      <c r="K17" s="240">
        <f t="shared" si="1"/>
        <v>138.18000000000029</v>
      </c>
      <c r="L17" s="240">
        <v>31218</v>
      </c>
      <c r="M17" s="259">
        <f t="shared" si="2"/>
        <v>753.72999999999956</v>
      </c>
      <c r="N17" s="259">
        <v>31504.17</v>
      </c>
      <c r="O17" s="303">
        <f t="shared" si="5"/>
        <v>286.16999999999825</v>
      </c>
      <c r="P17" s="244">
        <f t="shared" si="3"/>
        <v>3026.91</v>
      </c>
      <c r="Q17" s="322">
        <v>12.11</v>
      </c>
      <c r="R17" s="322">
        <v>13.02</v>
      </c>
      <c r="S17" s="322">
        <v>12.19</v>
      </c>
      <c r="T17" s="322">
        <v>12.49</v>
      </c>
      <c r="U17" s="322">
        <v>12.62</v>
      </c>
      <c r="V17" s="323">
        <v>12.18</v>
      </c>
      <c r="W17" s="306">
        <v>12.221</v>
      </c>
      <c r="X17" s="306">
        <v>12.063000000000001</v>
      </c>
      <c r="Y17" s="307">
        <v>12.500999999999999</v>
      </c>
      <c r="AA17" s="260">
        <f t="shared" si="4"/>
        <v>1848.8300000000017</v>
      </c>
    </row>
    <row r="18" spans="1:27" ht="25.5">
      <c r="A18" s="236">
        <v>15</v>
      </c>
      <c r="B18" s="237" t="s">
        <v>25</v>
      </c>
      <c r="C18" s="321">
        <v>21450.1</v>
      </c>
      <c r="D18" s="240">
        <v>5362.5</v>
      </c>
      <c r="E18" s="252">
        <v>20461.7</v>
      </c>
      <c r="F18" s="252">
        <v>37278.28</v>
      </c>
      <c r="G18" s="240">
        <f t="shared" si="0"/>
        <v>16816.579999999998</v>
      </c>
      <c r="H18" s="240">
        <v>33567.64</v>
      </c>
      <c r="I18" s="308">
        <v>-3710.64</v>
      </c>
      <c r="J18" s="240">
        <v>45525.7</v>
      </c>
      <c r="K18" s="240">
        <f t="shared" si="1"/>
        <v>11958.059999999998</v>
      </c>
      <c r="L18" s="240">
        <v>41083.4</v>
      </c>
      <c r="M18" s="286">
        <f t="shared" si="2"/>
        <v>-4442.2999999999956</v>
      </c>
      <c r="N18" s="259">
        <v>30881.16</v>
      </c>
      <c r="O18" s="284">
        <f>N18-L18</f>
        <v>-10202.240000000002</v>
      </c>
      <c r="P18" s="284">
        <f>N18-F18</f>
        <v>-6397.119999999999</v>
      </c>
      <c r="Q18" s="324">
        <v>14.38</v>
      </c>
      <c r="R18" s="324">
        <v>10.16</v>
      </c>
      <c r="S18" s="325">
        <v>8.66</v>
      </c>
      <c r="T18" s="324">
        <v>10.98</v>
      </c>
      <c r="U18" s="324">
        <v>12.04</v>
      </c>
      <c r="V18" s="254">
        <v>13.02</v>
      </c>
      <c r="W18" s="306">
        <v>11.138999999999999</v>
      </c>
      <c r="X18" s="306">
        <v>14.414</v>
      </c>
      <c r="Y18" s="307">
        <v>13.641999999999999</v>
      </c>
      <c r="AA18" s="260">
        <f t="shared" si="4"/>
        <v>-3710.6399999999994</v>
      </c>
    </row>
    <row r="19" spans="1:27">
      <c r="A19" s="236">
        <v>16</v>
      </c>
      <c r="B19" s="237" t="s">
        <v>27</v>
      </c>
      <c r="C19" s="321">
        <v>275205.59999999998</v>
      </c>
      <c r="D19" s="240">
        <v>68800</v>
      </c>
      <c r="E19" s="321">
        <v>411936.9</v>
      </c>
      <c r="F19" s="244">
        <v>395786.01</v>
      </c>
      <c r="G19" s="308">
        <f t="shared" si="0"/>
        <v>-16150.890000000014</v>
      </c>
      <c r="H19" s="240">
        <v>389621.5</v>
      </c>
      <c r="I19" s="308">
        <v>-6164.51</v>
      </c>
      <c r="J19" s="240">
        <v>383146.96</v>
      </c>
      <c r="K19" s="308">
        <f t="shared" si="1"/>
        <v>-6474.539999999979</v>
      </c>
      <c r="L19" s="240">
        <v>404395.5</v>
      </c>
      <c r="M19" s="259">
        <f t="shared" si="2"/>
        <v>21248.539999999979</v>
      </c>
      <c r="N19" s="259">
        <v>420589.56</v>
      </c>
      <c r="O19" s="303">
        <f t="shared" si="5"/>
        <v>16194.059999999998</v>
      </c>
      <c r="P19" s="244">
        <f t="shared" si="3"/>
        <v>24803.549999999988</v>
      </c>
      <c r="Q19" s="322">
        <v>13.04</v>
      </c>
      <c r="R19" s="322">
        <v>16.63</v>
      </c>
      <c r="S19" s="322">
        <v>16.36</v>
      </c>
      <c r="T19" s="322">
        <v>16.670000000000002</v>
      </c>
      <c r="U19" s="322">
        <v>16.02</v>
      </c>
      <c r="V19" s="323">
        <v>16.350000000000001</v>
      </c>
      <c r="W19" s="306">
        <v>15.705</v>
      </c>
      <c r="X19" s="306">
        <v>14.647</v>
      </c>
      <c r="Y19" s="307">
        <v>14.898999999999999</v>
      </c>
      <c r="AA19" s="260">
        <f t="shared" si="4"/>
        <v>-6164.5100000000093</v>
      </c>
    </row>
    <row r="20" spans="1:27" ht="25.5">
      <c r="A20" s="236">
        <v>17</v>
      </c>
      <c r="B20" s="237" t="s">
        <v>21</v>
      </c>
      <c r="C20" s="321">
        <v>58377.9</v>
      </c>
      <c r="D20" s="240">
        <v>14594.5</v>
      </c>
      <c r="E20" s="252">
        <v>72009.100000000006</v>
      </c>
      <c r="F20" s="252">
        <v>68117.399999999994</v>
      </c>
      <c r="G20" s="308">
        <f t="shared" si="0"/>
        <v>-3891.7000000000116</v>
      </c>
      <c r="H20" s="240">
        <v>66893.36</v>
      </c>
      <c r="I20" s="308">
        <v>-1224.04</v>
      </c>
      <c r="J20" s="240">
        <v>68469.98</v>
      </c>
      <c r="K20" s="240">
        <f t="shared" si="1"/>
        <v>1576.6199999999953</v>
      </c>
      <c r="L20" s="240">
        <v>70868.399999999994</v>
      </c>
      <c r="M20" s="259">
        <f t="shared" si="2"/>
        <v>2398.4199999999983</v>
      </c>
      <c r="N20" s="259">
        <v>71109.7</v>
      </c>
      <c r="O20" s="252">
        <f t="shared" si="5"/>
        <v>241.30000000000291</v>
      </c>
      <c r="P20" s="252">
        <f t="shared" si="3"/>
        <v>2992.3000000000029</v>
      </c>
      <c r="Q20" s="324">
        <v>13.29</v>
      </c>
      <c r="R20" s="324">
        <v>15.48</v>
      </c>
      <c r="S20" s="324">
        <v>14.78</v>
      </c>
      <c r="T20" s="324">
        <v>14.34</v>
      </c>
      <c r="U20" s="324">
        <v>14.29</v>
      </c>
      <c r="V20" s="254">
        <v>14.33</v>
      </c>
      <c r="W20" s="306">
        <v>13.506</v>
      </c>
      <c r="X20" s="306">
        <v>13.901999999999999</v>
      </c>
      <c r="Y20" s="307">
        <v>14.554</v>
      </c>
      <c r="AA20" s="260">
        <f t="shared" si="4"/>
        <v>-1224.0399999999936</v>
      </c>
    </row>
    <row r="21" spans="1:27">
      <c r="A21" s="236">
        <v>18</v>
      </c>
      <c r="B21" s="237" t="s">
        <v>28</v>
      </c>
      <c r="C21" s="321">
        <v>25269.7</v>
      </c>
      <c r="D21" s="240">
        <v>6317.5</v>
      </c>
      <c r="E21" s="321">
        <v>28073.200000000001</v>
      </c>
      <c r="F21" s="252">
        <v>30192.25</v>
      </c>
      <c r="G21" s="240">
        <f t="shared" si="0"/>
        <v>2119.0499999999993</v>
      </c>
      <c r="H21" s="240">
        <v>29877.8</v>
      </c>
      <c r="I21" s="308">
        <f>H21-F21</f>
        <v>-314.45000000000073</v>
      </c>
      <c r="J21" s="240">
        <v>31949.599999999999</v>
      </c>
      <c r="K21" s="240">
        <f t="shared" si="1"/>
        <v>2071.7999999999993</v>
      </c>
      <c r="L21" s="240">
        <v>31002.2</v>
      </c>
      <c r="M21" s="286">
        <f>L21-J21</f>
        <v>-947.39999999999782</v>
      </c>
      <c r="N21" s="259">
        <v>30537.66</v>
      </c>
      <c r="O21" s="318">
        <f t="shared" si="5"/>
        <v>-464.54000000000087</v>
      </c>
      <c r="P21" s="244">
        <f t="shared" si="3"/>
        <v>345.40999999999985</v>
      </c>
      <c r="Q21" s="322">
        <v>10.9</v>
      </c>
      <c r="R21" s="322">
        <v>11.94</v>
      </c>
      <c r="S21" s="326">
        <v>10.8</v>
      </c>
      <c r="T21" s="322">
        <v>10.84</v>
      </c>
      <c r="U21" s="322">
        <v>10.26</v>
      </c>
      <c r="V21" s="254">
        <v>10.48</v>
      </c>
      <c r="W21" s="306">
        <v>10.198</v>
      </c>
      <c r="X21" s="306">
        <v>10.196</v>
      </c>
      <c r="Y21" s="307">
        <v>9.6080000000000005</v>
      </c>
      <c r="AA21" s="260">
        <f t="shared" si="4"/>
        <v>-314.45000000000073</v>
      </c>
    </row>
    <row r="22" spans="1:27">
      <c r="A22" s="236">
        <v>19</v>
      </c>
      <c r="B22" s="237" t="s">
        <v>30</v>
      </c>
      <c r="C22" s="321">
        <v>2973.7</v>
      </c>
      <c r="D22" s="240">
        <v>743.5</v>
      </c>
      <c r="E22" s="321">
        <v>20456.8</v>
      </c>
      <c r="F22" s="252">
        <v>21005.78</v>
      </c>
      <c r="G22" s="240">
        <f t="shared" si="0"/>
        <v>548.97999999999956</v>
      </c>
      <c r="H22" s="240">
        <v>21843.93</v>
      </c>
      <c r="I22" s="240">
        <v>838.15</v>
      </c>
      <c r="J22" s="240">
        <v>22514.93</v>
      </c>
      <c r="K22" s="240">
        <f t="shared" si="1"/>
        <v>671</v>
      </c>
      <c r="L22" s="240">
        <v>36543.1</v>
      </c>
      <c r="M22" s="259">
        <f t="shared" si="2"/>
        <v>14028.169999999998</v>
      </c>
      <c r="N22" s="259">
        <v>37125.919999999998</v>
      </c>
      <c r="O22" s="303">
        <f t="shared" si="5"/>
        <v>582.81999999999971</v>
      </c>
      <c r="P22" s="244">
        <f t="shared" si="3"/>
        <v>16120.14</v>
      </c>
      <c r="Q22" s="322">
        <v>24.89</v>
      </c>
      <c r="R22" s="322">
        <v>51.29</v>
      </c>
      <c r="S22" s="322">
        <v>56.26</v>
      </c>
      <c r="T22" s="322">
        <v>49.6</v>
      </c>
      <c r="U22" s="322">
        <v>43.21</v>
      </c>
      <c r="V22" s="254">
        <v>47.82</v>
      </c>
      <c r="W22" s="306">
        <v>45.029000000000003</v>
      </c>
      <c r="X22" s="306">
        <v>40.439</v>
      </c>
      <c r="Y22" s="307">
        <v>53.984000000000002</v>
      </c>
      <c r="AA22" s="260">
        <f t="shared" si="4"/>
        <v>838.15000000000146</v>
      </c>
    </row>
    <row r="23" spans="1:27">
      <c r="A23" s="236">
        <v>20</v>
      </c>
      <c r="B23" s="237" t="s">
        <v>31</v>
      </c>
      <c r="C23" s="321">
        <v>12069.6</v>
      </c>
      <c r="D23" s="240">
        <v>803.04499999999996</v>
      </c>
      <c r="E23" s="321">
        <v>14784.8</v>
      </c>
      <c r="F23" s="252">
        <v>13989.39</v>
      </c>
      <c r="G23" s="308">
        <f t="shared" si="0"/>
        <v>-795.40999999999985</v>
      </c>
      <c r="H23" s="240">
        <v>10775.84</v>
      </c>
      <c r="I23" s="308">
        <v>-3213.55</v>
      </c>
      <c r="J23" s="240">
        <v>10500.4</v>
      </c>
      <c r="K23" s="308">
        <f t="shared" si="1"/>
        <v>-275.44000000000051</v>
      </c>
      <c r="L23" s="240">
        <v>8865.7000000000007</v>
      </c>
      <c r="M23" s="286">
        <f t="shared" si="2"/>
        <v>-1634.6999999999989</v>
      </c>
      <c r="N23" s="259">
        <v>7905.28</v>
      </c>
      <c r="O23" s="318">
        <f t="shared" si="5"/>
        <v>-960.42000000000098</v>
      </c>
      <c r="P23" s="309">
        <f t="shared" si="3"/>
        <v>-6084.11</v>
      </c>
      <c r="Q23" s="322">
        <v>24.89</v>
      </c>
      <c r="R23" s="322">
        <v>26.48</v>
      </c>
      <c r="S23" s="326">
        <v>24.41</v>
      </c>
      <c r="T23" s="322">
        <v>24.91</v>
      </c>
      <c r="U23" s="322">
        <v>24.2</v>
      </c>
      <c r="V23" s="254">
        <v>23.73</v>
      </c>
      <c r="W23" s="306">
        <v>21.396999999999998</v>
      </c>
      <c r="X23" s="306">
        <v>20.734000000000002</v>
      </c>
      <c r="Y23" s="307">
        <v>18.547000000000001</v>
      </c>
      <c r="AA23" s="260">
        <f t="shared" si="4"/>
        <v>-3213.5499999999993</v>
      </c>
    </row>
    <row r="24" spans="1:27" ht="25.5">
      <c r="A24" s="236">
        <v>21</v>
      </c>
      <c r="B24" s="237" t="s">
        <v>32</v>
      </c>
      <c r="C24" s="321">
        <v>18936.599999999999</v>
      </c>
      <c r="D24" s="249">
        <v>5000</v>
      </c>
      <c r="E24" s="252">
        <v>26141.599999999999</v>
      </c>
      <c r="F24" s="252">
        <v>48552.800000000003</v>
      </c>
      <c r="G24" s="249">
        <f t="shared" si="0"/>
        <v>22411.200000000004</v>
      </c>
      <c r="H24" s="249">
        <v>47415.9</v>
      </c>
      <c r="I24" s="310">
        <f>H24-F24</f>
        <v>-1136.9000000000015</v>
      </c>
      <c r="J24" s="249">
        <v>52051.58</v>
      </c>
      <c r="K24" s="249">
        <f t="shared" si="1"/>
        <v>4635.68</v>
      </c>
      <c r="L24" s="249">
        <v>51826.591999999997</v>
      </c>
      <c r="M24" s="327">
        <f t="shared" si="2"/>
        <v>-224.98800000000483</v>
      </c>
      <c r="N24" s="267">
        <v>51146.37</v>
      </c>
      <c r="O24" s="317">
        <f t="shared" si="5"/>
        <v>-680.2219999999943</v>
      </c>
      <c r="P24" s="252">
        <f t="shared" si="3"/>
        <v>2593.5699999999997</v>
      </c>
      <c r="Q24" s="322">
        <v>10.28</v>
      </c>
      <c r="R24" s="322">
        <v>13.53</v>
      </c>
      <c r="S24" s="322">
        <v>13.94</v>
      </c>
      <c r="T24" s="322">
        <v>11.41</v>
      </c>
      <c r="U24" s="322">
        <v>10.71</v>
      </c>
      <c r="V24" s="323">
        <v>11.9</v>
      </c>
      <c r="W24" s="306">
        <v>11.4</v>
      </c>
      <c r="X24" s="306"/>
      <c r="Y24" s="307">
        <v>12.776</v>
      </c>
    </row>
    <row r="25" spans="1:27">
      <c r="A25" s="236">
        <v>22</v>
      </c>
      <c r="B25" s="237" t="s">
        <v>33</v>
      </c>
      <c r="C25" s="321">
        <v>55397</v>
      </c>
      <c r="D25" s="240">
        <v>4734.25</v>
      </c>
      <c r="E25" s="321">
        <v>55741.599999999999</v>
      </c>
      <c r="F25" s="252">
        <v>29272.47</v>
      </c>
      <c r="G25" s="308">
        <f t="shared" si="0"/>
        <v>-26469.129999999997</v>
      </c>
      <c r="H25" s="240">
        <v>29981.66</v>
      </c>
      <c r="I25" s="240">
        <v>709.19</v>
      </c>
      <c r="J25" s="240">
        <v>35506.19</v>
      </c>
      <c r="K25" s="240">
        <f t="shared" si="1"/>
        <v>5524.5300000000025</v>
      </c>
      <c r="L25" s="240">
        <v>36708.1</v>
      </c>
      <c r="M25" s="259">
        <f t="shared" si="2"/>
        <v>1201.9099999999962</v>
      </c>
      <c r="N25" s="259">
        <v>37672.839999999997</v>
      </c>
      <c r="O25" s="303">
        <f t="shared" si="5"/>
        <v>964.73999999999796</v>
      </c>
      <c r="P25" s="244">
        <f t="shared" si="3"/>
        <v>8400.3699999999953</v>
      </c>
      <c r="Q25" s="322">
        <v>12.36</v>
      </c>
      <c r="R25" s="322">
        <v>14.17</v>
      </c>
      <c r="S25" s="326">
        <v>10.97</v>
      </c>
      <c r="T25" s="322">
        <v>14.03</v>
      </c>
      <c r="U25" s="322">
        <v>13.16</v>
      </c>
      <c r="V25" s="254">
        <v>12.21</v>
      </c>
      <c r="W25" s="306">
        <v>12.77</v>
      </c>
      <c r="X25" s="306">
        <v>13.127000000000001</v>
      </c>
      <c r="Y25" s="307">
        <v>11.731999999999999</v>
      </c>
      <c r="AA25" s="260">
        <f>H25-F25</f>
        <v>709.18999999999869</v>
      </c>
    </row>
    <row r="26" spans="1:27">
      <c r="A26" s="248">
        <v>23</v>
      </c>
      <c r="B26" s="248" t="s">
        <v>57</v>
      </c>
      <c r="C26" s="240">
        <v>12042.894</v>
      </c>
      <c r="D26" s="246">
        <v>893.77</v>
      </c>
      <c r="E26" s="240">
        <v>12326.57</v>
      </c>
      <c r="F26" s="252">
        <v>13880.12</v>
      </c>
      <c r="G26" s="240">
        <f t="shared" si="0"/>
        <v>1553.5500000000011</v>
      </c>
      <c r="H26" s="240">
        <v>14146.04</v>
      </c>
      <c r="I26" s="240">
        <v>265.92</v>
      </c>
      <c r="J26" s="240">
        <v>14352.95</v>
      </c>
      <c r="K26" s="240">
        <f t="shared" si="1"/>
        <v>206.90999999999985</v>
      </c>
      <c r="L26" s="240">
        <v>14821.2</v>
      </c>
      <c r="M26" s="259">
        <f t="shared" si="2"/>
        <v>468.25</v>
      </c>
      <c r="N26" s="259">
        <v>15051.93</v>
      </c>
      <c r="O26" s="303">
        <f t="shared" si="5"/>
        <v>230.72999999999956</v>
      </c>
      <c r="P26" s="244">
        <f t="shared" si="3"/>
        <v>1171.8099999999995</v>
      </c>
      <c r="Q26" s="322">
        <v>12.57</v>
      </c>
      <c r="R26" s="322">
        <v>13.1</v>
      </c>
      <c r="S26" s="322">
        <v>13.61</v>
      </c>
      <c r="T26" s="322">
        <v>13.35</v>
      </c>
      <c r="U26" s="322">
        <v>13.67</v>
      </c>
      <c r="V26" s="254">
        <v>13.86</v>
      </c>
      <c r="W26" s="306">
        <v>14.228999999999999</v>
      </c>
      <c r="X26" s="306">
        <v>14.618</v>
      </c>
      <c r="Y26" s="307">
        <v>14.363</v>
      </c>
      <c r="AA26" s="260">
        <f>H26-F26</f>
        <v>265.92000000000007</v>
      </c>
    </row>
    <row r="27" spans="1:27">
      <c r="A27" s="248">
        <v>24</v>
      </c>
      <c r="B27" s="248" t="s">
        <v>58</v>
      </c>
      <c r="C27" s="240">
        <v>53422.921999999999</v>
      </c>
      <c r="D27" s="246">
        <v>10684.6</v>
      </c>
      <c r="E27" s="240">
        <v>57238.51</v>
      </c>
      <c r="F27" s="252">
        <v>71863.44</v>
      </c>
      <c r="G27" s="240">
        <f t="shared" si="0"/>
        <v>14624.93</v>
      </c>
      <c r="H27" s="240">
        <v>73781.27</v>
      </c>
      <c r="I27" s="240">
        <v>1917.83</v>
      </c>
      <c r="J27" s="240">
        <v>77664.84</v>
      </c>
      <c r="K27" s="240">
        <f t="shared" si="1"/>
        <v>3883.5699999999924</v>
      </c>
      <c r="L27" s="240">
        <v>81933.100000000006</v>
      </c>
      <c r="M27" s="259">
        <f t="shared" si="2"/>
        <v>4268.2600000000093</v>
      </c>
      <c r="N27" s="259">
        <v>81303.97</v>
      </c>
      <c r="O27" s="318">
        <f t="shared" si="5"/>
        <v>-629.13000000000466</v>
      </c>
      <c r="P27" s="244">
        <f t="shared" si="3"/>
        <v>9440.5299999999988</v>
      </c>
      <c r="Q27" s="322">
        <v>11.35</v>
      </c>
      <c r="R27" s="322">
        <v>11.91</v>
      </c>
      <c r="S27" s="322">
        <v>13.88</v>
      </c>
      <c r="T27" s="322">
        <v>12.73</v>
      </c>
      <c r="U27" s="322">
        <v>12.33</v>
      </c>
      <c r="V27" s="254">
        <v>12.15</v>
      </c>
      <c r="W27" s="306">
        <v>12.808999999999999</v>
      </c>
      <c r="X27" s="306">
        <v>12.882999999999999</v>
      </c>
      <c r="Y27" s="307">
        <v>12.445</v>
      </c>
      <c r="AA27" s="260">
        <f>H27-F27</f>
        <v>1917.8300000000017</v>
      </c>
    </row>
    <row r="28" spans="1:27">
      <c r="A28" s="248">
        <v>25</v>
      </c>
      <c r="B28" s="248" t="s">
        <v>59</v>
      </c>
      <c r="C28" s="240">
        <v>49183.462</v>
      </c>
      <c r="D28" s="246">
        <v>100</v>
      </c>
      <c r="E28" s="240">
        <v>25361.521000000001</v>
      </c>
      <c r="F28" s="244">
        <v>31166.1</v>
      </c>
      <c r="G28" s="240">
        <f t="shared" si="0"/>
        <v>5804.5789999999979</v>
      </c>
      <c r="H28" s="240">
        <v>33603.9</v>
      </c>
      <c r="I28" s="240">
        <f>H28-F28</f>
        <v>2437.8000000000029</v>
      </c>
      <c r="J28" s="240">
        <v>44197.4</v>
      </c>
      <c r="K28" s="240">
        <f t="shared" si="1"/>
        <v>10593.5</v>
      </c>
      <c r="L28" s="240">
        <v>45975.9</v>
      </c>
      <c r="M28" s="259">
        <f t="shared" si="2"/>
        <v>1778.5</v>
      </c>
      <c r="N28" s="259">
        <v>47616.76</v>
      </c>
      <c r="O28" s="303">
        <f t="shared" si="5"/>
        <v>1640.8600000000006</v>
      </c>
      <c r="P28" s="244">
        <f t="shared" si="3"/>
        <v>16450.660000000003</v>
      </c>
      <c r="Q28" s="322">
        <v>11.64</v>
      </c>
      <c r="R28" s="322">
        <v>7.2</v>
      </c>
      <c r="S28" s="322">
        <v>6.66</v>
      </c>
      <c r="T28" s="322">
        <v>7.08</v>
      </c>
      <c r="U28" s="322">
        <v>10.56</v>
      </c>
      <c r="V28" s="322">
        <v>7.86</v>
      </c>
      <c r="W28" s="306">
        <v>7.7809999999999997</v>
      </c>
      <c r="X28" s="306">
        <v>8.5</v>
      </c>
      <c r="Y28" s="307">
        <v>8.2850000000000001</v>
      </c>
    </row>
    <row r="29" spans="1:27">
      <c r="A29" s="248">
        <v>26</v>
      </c>
      <c r="B29" s="248" t="s">
        <v>60</v>
      </c>
      <c r="C29" s="240">
        <v>1863.751</v>
      </c>
      <c r="D29" s="246">
        <v>1398.18</v>
      </c>
      <c r="E29" s="240">
        <v>1788.09</v>
      </c>
      <c r="F29" s="252">
        <v>2965.29</v>
      </c>
      <c r="G29" s="240">
        <f t="shared" si="0"/>
        <v>1177.2</v>
      </c>
      <c r="H29" s="240">
        <v>2874.61</v>
      </c>
      <c r="I29" s="308">
        <v>-90.68</v>
      </c>
      <c r="J29" s="240">
        <v>3044.38</v>
      </c>
      <c r="K29" s="240">
        <f t="shared" si="1"/>
        <v>169.76999999999998</v>
      </c>
      <c r="L29" s="308">
        <v>-4608.7</v>
      </c>
      <c r="M29" s="286">
        <f t="shared" si="2"/>
        <v>-7653.08</v>
      </c>
      <c r="N29" s="286">
        <v>-7107.94</v>
      </c>
      <c r="O29" s="318">
        <f t="shared" si="5"/>
        <v>-2499.2399999999998</v>
      </c>
      <c r="P29" s="309">
        <f t="shared" si="3"/>
        <v>-10073.23</v>
      </c>
      <c r="Q29" s="322">
        <v>14.09</v>
      </c>
      <c r="R29" s="322">
        <v>12.08</v>
      </c>
      <c r="S29" s="322">
        <v>10.39</v>
      </c>
      <c r="T29" s="322">
        <v>15.24</v>
      </c>
      <c r="U29" s="322">
        <v>13.97</v>
      </c>
      <c r="V29" s="254">
        <v>14.59</v>
      </c>
      <c r="W29" s="306">
        <v>14965</v>
      </c>
      <c r="X29" s="306">
        <v>14.268000000000001</v>
      </c>
      <c r="Y29" s="307">
        <v>0</v>
      </c>
      <c r="AA29" s="260">
        <f>H29-F29</f>
        <v>-90.679999999999836</v>
      </c>
    </row>
    <row r="30" spans="1:27">
      <c r="A30" s="248">
        <v>27</v>
      </c>
      <c r="B30" s="248" t="s">
        <v>61</v>
      </c>
      <c r="C30" s="240">
        <v>22668.48</v>
      </c>
      <c r="D30" s="246">
        <v>100</v>
      </c>
      <c r="E30" s="240">
        <v>28757.187999999998</v>
      </c>
      <c r="F30" s="244">
        <v>25251.07</v>
      </c>
      <c r="G30" s="308">
        <f t="shared" si="0"/>
        <v>-3506.1179999999986</v>
      </c>
      <c r="H30" s="240">
        <v>24231.95</v>
      </c>
      <c r="I30" s="308">
        <v>-1019.12</v>
      </c>
      <c r="J30" s="240">
        <v>23693.35</v>
      </c>
      <c r="K30" s="308">
        <f t="shared" si="1"/>
        <v>-538.60000000000218</v>
      </c>
      <c r="L30" s="240">
        <v>22511.8</v>
      </c>
      <c r="M30" s="286">
        <f t="shared" si="2"/>
        <v>-1181.5499999999993</v>
      </c>
      <c r="N30" s="259">
        <v>21012.26</v>
      </c>
      <c r="O30" s="318">
        <f t="shared" si="5"/>
        <v>-1499.5400000000009</v>
      </c>
      <c r="P30" s="309">
        <f t="shared" si="3"/>
        <v>-4238.8100000000013</v>
      </c>
      <c r="Q30" s="322">
        <v>12.49</v>
      </c>
      <c r="R30" s="322">
        <v>14.85</v>
      </c>
      <c r="S30" s="322">
        <v>13.63</v>
      </c>
      <c r="T30" s="322">
        <v>13.12</v>
      </c>
      <c r="U30" s="322">
        <v>12.62</v>
      </c>
      <c r="V30" s="323">
        <v>12.44</v>
      </c>
      <c r="W30" s="306">
        <v>12.196</v>
      </c>
      <c r="X30" s="306">
        <v>12.625999999999999</v>
      </c>
      <c r="Y30" s="307">
        <v>12.363</v>
      </c>
      <c r="AA30" s="260">
        <f>H30-F30</f>
        <v>-1019.119999999999</v>
      </c>
    </row>
    <row r="31" spans="1:27">
      <c r="A31" s="248">
        <v>28</v>
      </c>
      <c r="B31" s="248" t="s">
        <v>62</v>
      </c>
      <c r="C31" s="240">
        <v>23651.887999999999</v>
      </c>
      <c r="D31" s="246">
        <v>100</v>
      </c>
      <c r="E31" s="240">
        <v>27271.944</v>
      </c>
      <c r="F31" s="244">
        <v>29807.91</v>
      </c>
      <c r="G31" s="240">
        <f t="shared" si="0"/>
        <v>2535.9660000000003</v>
      </c>
      <c r="H31" s="240">
        <v>31210.560000000001</v>
      </c>
      <c r="I31" s="240">
        <v>1402.65</v>
      </c>
      <c r="J31" s="240">
        <v>32430.28</v>
      </c>
      <c r="K31" s="240">
        <f t="shared" si="1"/>
        <v>1219.7199999999975</v>
      </c>
      <c r="L31" s="240">
        <v>32597</v>
      </c>
      <c r="M31" s="259">
        <f t="shared" si="2"/>
        <v>166.72000000000116</v>
      </c>
      <c r="N31" s="259">
        <v>33604.28</v>
      </c>
      <c r="O31" s="303">
        <f t="shared" si="5"/>
        <v>1007.2799999999988</v>
      </c>
      <c r="P31" s="244">
        <f t="shared" si="3"/>
        <v>3796.369999999999</v>
      </c>
      <c r="Q31" s="322">
        <v>13.82</v>
      </c>
      <c r="R31" s="322">
        <v>14.21</v>
      </c>
      <c r="S31" s="322">
        <v>14.82</v>
      </c>
      <c r="T31" s="322">
        <v>14.1</v>
      </c>
      <c r="U31" s="322">
        <v>15.42</v>
      </c>
      <c r="V31" s="323">
        <v>14.51</v>
      </c>
      <c r="W31" s="306">
        <v>14.709</v>
      </c>
      <c r="X31" s="306">
        <v>14.093</v>
      </c>
      <c r="Y31" s="307">
        <v>14.005000000000001</v>
      </c>
      <c r="AA31" s="260">
        <f>H31-F31</f>
        <v>1402.6500000000015</v>
      </c>
    </row>
    <row r="32" spans="1:27">
      <c r="A32" s="248">
        <v>29</v>
      </c>
      <c r="B32" s="248" t="s">
        <v>63</v>
      </c>
      <c r="C32" s="240">
        <v>15497.375</v>
      </c>
      <c r="D32" s="246">
        <v>100</v>
      </c>
      <c r="E32" s="240">
        <v>28616.047999999999</v>
      </c>
      <c r="F32" s="244">
        <v>-45818.98</v>
      </c>
      <c r="G32" s="308">
        <f>F32-E32</f>
        <v>-74435.028000000006</v>
      </c>
      <c r="H32" s="240">
        <v>-52948.4</v>
      </c>
      <c r="I32" s="308">
        <f>H32-F32</f>
        <v>-7129.4199999999983</v>
      </c>
      <c r="J32" s="240">
        <v>19512.5</v>
      </c>
      <c r="K32" s="240">
        <f t="shared" si="1"/>
        <v>72460.899999999994</v>
      </c>
      <c r="L32" s="240">
        <v>81493.899999999994</v>
      </c>
      <c r="M32" s="240">
        <f t="shared" si="2"/>
        <v>61981.399999999994</v>
      </c>
      <c r="N32" s="240">
        <v>85195.09</v>
      </c>
      <c r="O32" s="303">
        <f>N32-L32</f>
        <v>3701.1900000000023</v>
      </c>
      <c r="P32" s="244">
        <f t="shared" si="3"/>
        <v>131014.07</v>
      </c>
      <c r="Q32" s="322">
        <v>14.16</v>
      </c>
      <c r="R32" s="322">
        <v>15.56</v>
      </c>
      <c r="S32" s="322">
        <v>14.29</v>
      </c>
      <c r="T32" s="322">
        <v>14.71</v>
      </c>
      <c r="U32" s="322">
        <v>14.04</v>
      </c>
      <c r="V32" s="322"/>
      <c r="W32" s="306"/>
      <c r="X32" s="306">
        <v>9.6010000000000009</v>
      </c>
      <c r="Y32" s="307">
        <v>32.293999999999997</v>
      </c>
      <c r="AA32" s="260">
        <f>H32-F32</f>
        <v>-7129.4199999999983</v>
      </c>
    </row>
    <row r="33" spans="1:25">
      <c r="A33" s="248" t="s">
        <v>37</v>
      </c>
      <c r="B33" s="248"/>
      <c r="C33" s="240"/>
      <c r="D33" s="328"/>
      <c r="E33" s="240"/>
      <c r="F33" s="248"/>
      <c r="G33" s="268"/>
      <c r="H33" s="329"/>
      <c r="I33" s="329"/>
      <c r="J33" s="329"/>
      <c r="K33" s="329"/>
      <c r="L33" s="329"/>
      <c r="M33" s="329"/>
      <c r="N33" s="329"/>
      <c r="O33" s="244"/>
      <c r="P33" s="329"/>
      <c r="Q33" s="322"/>
      <c r="R33" s="322"/>
      <c r="S33" s="322"/>
      <c r="T33" s="322"/>
      <c r="U33" s="322"/>
      <c r="V33" s="322"/>
      <c r="W33" s="306"/>
      <c r="X33" s="306"/>
      <c r="Y33" s="307"/>
    </row>
    <row r="35" spans="1:25">
      <c r="C35" s="260">
        <f>SUM(C4:C34)</f>
        <v>2576009.0720000002</v>
      </c>
      <c r="D35" s="260">
        <f>SUM(D4:D34)</f>
        <v>744267.84500000009</v>
      </c>
      <c r="E35" s="260">
        <f>SUM(E4:E34)</f>
        <v>3384387.9709999999</v>
      </c>
      <c r="F35" s="260">
        <f>SUM(F4:F34)</f>
        <v>3462860.9799999995</v>
      </c>
      <c r="G35" s="226">
        <v>10</v>
      </c>
      <c r="H35" s="260">
        <f>SUM(H4:H34)</f>
        <v>3406400.01</v>
      </c>
      <c r="I35" s="226">
        <v>18</v>
      </c>
      <c r="J35" s="260">
        <f>SUM(J4:J34)</f>
        <v>3601229.0399999996</v>
      </c>
      <c r="L35" s="260">
        <f>SUM(L4:L34)</f>
        <v>3303284.0920000002</v>
      </c>
      <c r="M35" s="226">
        <v>12</v>
      </c>
      <c r="N35" s="260">
        <f>SUM(N4:N34)</f>
        <v>2689856.9999999991</v>
      </c>
      <c r="P35" s="226">
        <v>9</v>
      </c>
    </row>
    <row r="36" spans="1:25">
      <c r="E36" s="330"/>
      <c r="N36" s="260">
        <f>N35+705373.9</f>
        <v>3395230.899999999</v>
      </c>
    </row>
    <row r="37" spans="1:25">
      <c r="E37" s="330">
        <f>E35-C35</f>
        <v>808378.89899999974</v>
      </c>
      <c r="F37" s="260">
        <f>F35-E35</f>
        <v>78473.008999999613</v>
      </c>
      <c r="G37" s="260">
        <f>G30+P30</f>
        <v>-7744.9279999999999</v>
      </c>
      <c r="P37" s="260">
        <f>P5+P9+P11+P13+P15+P18+P23+P29+P30</f>
        <v>-489151.5799999999</v>
      </c>
    </row>
    <row r="38" spans="1:25">
      <c r="E38" s="271"/>
      <c r="N38" s="260">
        <f>N36-F35</f>
        <v>-67630.08000000054</v>
      </c>
    </row>
    <row r="39" spans="1:25">
      <c r="E39" s="271"/>
    </row>
  </sheetData>
  <mergeCells count="4">
    <mergeCell ref="A2:A3"/>
    <mergeCell ref="B2:B3"/>
    <mergeCell ref="C2:M2"/>
    <mergeCell ref="Q2:X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9"/>
  <sheetViews>
    <sheetView zoomScaleNormal="100" workbookViewId="0">
      <pane xSplit="2" ySplit="3" topLeftCell="C16" activePane="bottomRight" state="frozen"/>
      <selection pane="topRight" activeCell="C1" sqref="C1"/>
      <selection pane="bottomLeft" activeCell="A4" sqref="A4"/>
      <selection pane="bottomRight" sqref="A1:XFD1048576"/>
    </sheetView>
  </sheetViews>
  <sheetFormatPr defaultColWidth="9.140625" defaultRowHeight="15"/>
  <cols>
    <col min="1" max="1" width="5.7109375" style="226" customWidth="1"/>
    <col min="2" max="2" width="24.140625" style="226" customWidth="1"/>
    <col min="3" max="3" width="9.85546875" style="226" customWidth="1"/>
    <col min="4" max="4" width="8.7109375" style="226" customWidth="1"/>
    <col min="5" max="5" width="10" style="226" customWidth="1"/>
    <col min="6" max="6" width="10.140625" style="226" bestFit="1" customWidth="1"/>
    <col min="7" max="7" width="10" style="226" customWidth="1"/>
    <col min="8" max="8" width="9.42578125" style="226" customWidth="1"/>
    <col min="9" max="9" width="10" style="226" bestFit="1" customWidth="1"/>
    <col min="10" max="10" width="9.42578125" style="226" customWidth="1"/>
    <col min="11" max="11" width="9.85546875" style="226" customWidth="1"/>
    <col min="12" max="12" width="9.28515625" style="226" customWidth="1"/>
    <col min="13" max="13" width="9.7109375" style="226" customWidth="1"/>
    <col min="14" max="18" width="10.28515625" style="226" customWidth="1"/>
    <col min="19" max="19" width="12.28515625" style="226" customWidth="1"/>
    <col min="20" max="23" width="9.140625" style="226"/>
    <col min="24" max="25" width="10.140625" style="226" bestFit="1" customWidth="1"/>
    <col min="26" max="26" width="9.5703125" style="226" bestFit="1" customWidth="1"/>
    <col min="27" max="28" width="9.5703125" style="226" customWidth="1"/>
    <col min="29" max="29" width="9.140625" style="226"/>
    <col min="30" max="30" width="9.7109375" style="226" bestFit="1" customWidth="1"/>
    <col min="31" max="16384" width="9.140625" style="226"/>
  </cols>
  <sheetData>
    <row r="1" spans="1:30">
      <c r="K1" s="273"/>
      <c r="L1" s="273"/>
      <c r="M1" s="273"/>
      <c r="N1" s="273"/>
      <c r="O1" s="273"/>
      <c r="P1" s="273"/>
      <c r="Q1" s="273"/>
      <c r="R1" s="273"/>
      <c r="S1" s="273"/>
    </row>
    <row r="2" spans="1:30" ht="24.75" customHeight="1">
      <c r="A2" s="478" t="s">
        <v>11</v>
      </c>
      <c r="B2" s="465" t="s">
        <v>12</v>
      </c>
      <c r="C2" s="494" t="s">
        <v>64</v>
      </c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6"/>
      <c r="O2" s="297"/>
      <c r="P2" s="297"/>
      <c r="Q2" s="297"/>
      <c r="R2" s="297"/>
      <c r="S2" s="297"/>
      <c r="T2" s="494" t="s">
        <v>65</v>
      </c>
      <c r="U2" s="495"/>
      <c r="V2" s="495"/>
      <c r="W2" s="495"/>
      <c r="X2" s="495"/>
      <c r="Y2" s="495"/>
      <c r="Z2" s="495"/>
      <c r="AA2" s="496"/>
      <c r="AB2" s="298"/>
    </row>
    <row r="3" spans="1:30" ht="63.75">
      <c r="A3" s="478"/>
      <c r="B3" s="465"/>
      <c r="C3" s="299" t="s">
        <v>68</v>
      </c>
      <c r="D3" s="299" t="s">
        <v>85</v>
      </c>
      <c r="E3" s="299" t="s">
        <v>69</v>
      </c>
      <c r="F3" s="300">
        <v>42644</v>
      </c>
      <c r="G3" s="300">
        <v>42736</v>
      </c>
      <c r="H3" s="301" t="s">
        <v>104</v>
      </c>
      <c r="I3" s="300">
        <v>42826</v>
      </c>
      <c r="J3" s="234" t="s">
        <v>105</v>
      </c>
      <c r="K3" s="234" t="s">
        <v>100</v>
      </c>
      <c r="L3" s="234" t="s">
        <v>102</v>
      </c>
      <c r="M3" s="234" t="s">
        <v>101</v>
      </c>
      <c r="N3" s="234" t="s">
        <v>103</v>
      </c>
      <c r="O3" s="234" t="s">
        <v>106</v>
      </c>
      <c r="P3" s="234" t="s">
        <v>107</v>
      </c>
      <c r="Q3" s="234" t="s">
        <v>108</v>
      </c>
      <c r="R3" s="234" t="s">
        <v>112</v>
      </c>
      <c r="S3" s="234" t="s">
        <v>113</v>
      </c>
      <c r="T3" s="299" t="s">
        <v>68</v>
      </c>
      <c r="U3" s="234" t="s">
        <v>69</v>
      </c>
      <c r="V3" s="234" t="s">
        <v>70</v>
      </c>
      <c r="W3" s="234" t="s">
        <v>71</v>
      </c>
      <c r="X3" s="300">
        <v>42644</v>
      </c>
      <c r="Y3" s="300">
        <v>42736</v>
      </c>
      <c r="Z3" s="300">
        <v>42826</v>
      </c>
      <c r="AA3" s="300">
        <v>42917</v>
      </c>
      <c r="AB3" s="302">
        <v>43009</v>
      </c>
      <c r="AD3" s="272" t="s">
        <v>92</v>
      </c>
    </row>
    <row r="4" spans="1:30">
      <c r="A4" s="236">
        <v>1</v>
      </c>
      <c r="B4" s="237" t="s">
        <v>1</v>
      </c>
      <c r="C4" s="244">
        <v>25090.6</v>
      </c>
      <c r="D4" s="240">
        <v>6272.75</v>
      </c>
      <c r="E4" s="244">
        <v>40999.599999999999</v>
      </c>
      <c r="F4" s="244">
        <v>50442.837</v>
      </c>
      <c r="G4" s="240">
        <v>50052.62</v>
      </c>
      <c r="H4" s="331">
        <f>G4-F4</f>
        <v>-390.21699999999691</v>
      </c>
      <c r="I4" s="244">
        <v>57273.58</v>
      </c>
      <c r="J4" s="244">
        <v>7220.96</v>
      </c>
      <c r="K4" s="244">
        <v>60929.79</v>
      </c>
      <c r="L4" s="244">
        <f>K4-I4</f>
        <v>3656.2099999999991</v>
      </c>
      <c r="M4" s="244">
        <v>64076.2</v>
      </c>
      <c r="N4" s="244">
        <f>M4-K4</f>
        <v>3146.4099999999962</v>
      </c>
      <c r="O4" s="244">
        <v>68842.37</v>
      </c>
      <c r="P4" s="303">
        <f>O4-M4</f>
        <v>4766.1699999999983</v>
      </c>
      <c r="Q4" s="244">
        <f>O4-G4</f>
        <v>18789.749999999993</v>
      </c>
      <c r="R4" s="244">
        <v>82165.8</v>
      </c>
      <c r="S4" s="244">
        <f>R4-O4</f>
        <v>13323.430000000008</v>
      </c>
      <c r="T4" s="304">
        <v>13.73</v>
      </c>
      <c r="U4" s="304">
        <v>14.49</v>
      </c>
      <c r="V4" s="304">
        <v>13.93</v>
      </c>
      <c r="W4" s="304">
        <v>14.63</v>
      </c>
      <c r="X4" s="304">
        <v>14.93</v>
      </c>
      <c r="Y4" s="305">
        <v>12.78</v>
      </c>
      <c r="Z4" s="306">
        <v>13.194000000000001</v>
      </c>
      <c r="AA4" s="306">
        <v>12.936</v>
      </c>
      <c r="AB4" s="307">
        <v>12.084</v>
      </c>
      <c r="AD4" s="260">
        <f>I4-G4</f>
        <v>7220.9599999999991</v>
      </c>
    </row>
    <row r="5" spans="1:30">
      <c r="A5" s="236">
        <v>2</v>
      </c>
      <c r="B5" s="237" t="s">
        <v>9</v>
      </c>
      <c r="C5" s="244">
        <v>147336.5</v>
      </c>
      <c r="D5" s="240">
        <v>65193.5</v>
      </c>
      <c r="E5" s="244">
        <v>213932.9</v>
      </c>
      <c r="F5" s="244">
        <v>265346.16600000003</v>
      </c>
      <c r="G5" s="240">
        <v>270351.53999999998</v>
      </c>
      <c r="H5" s="248">
        <f>G5-F5</f>
        <v>5005.3739999999525</v>
      </c>
      <c r="I5" s="240">
        <v>268215.45</v>
      </c>
      <c r="J5" s="308">
        <v>-2136.09</v>
      </c>
      <c r="K5" s="244">
        <v>270530.19</v>
      </c>
      <c r="L5" s="244">
        <f t="shared" ref="L5:L32" si="0">K5-I5</f>
        <v>2314.7399999999907</v>
      </c>
      <c r="M5" s="244">
        <v>-188872.4</v>
      </c>
      <c r="N5" s="278">
        <f t="shared" ref="N5:N32" si="1">M5-K5</f>
        <v>-459402.58999999997</v>
      </c>
      <c r="O5" s="277">
        <v>222185.63</v>
      </c>
      <c r="P5" s="244">
        <f>O5-M5</f>
        <v>411058.03</v>
      </c>
      <c r="Q5" s="309">
        <f t="shared" ref="Q5:Q32" si="2">O5-G5</f>
        <v>-48165.909999999974</v>
      </c>
      <c r="R5" s="244">
        <v>210497.97</v>
      </c>
      <c r="S5" s="309">
        <f t="shared" ref="S5:S32" si="3">R5-O5</f>
        <v>-11687.660000000003</v>
      </c>
      <c r="T5" s="304">
        <v>12.98</v>
      </c>
      <c r="U5" s="304">
        <v>13.35</v>
      </c>
      <c r="V5" s="304">
        <v>13.6</v>
      </c>
      <c r="W5" s="304">
        <v>12.62</v>
      </c>
      <c r="X5" s="304">
        <v>13.92</v>
      </c>
      <c r="Y5" s="305">
        <v>13.15</v>
      </c>
      <c r="Z5" s="306">
        <v>14.24</v>
      </c>
      <c r="AA5" s="306">
        <v>13.702</v>
      </c>
      <c r="AB5" s="307">
        <v>0</v>
      </c>
    </row>
    <row r="6" spans="1:30" ht="25.5">
      <c r="A6" s="236">
        <v>3</v>
      </c>
      <c r="B6" s="237" t="s">
        <v>2</v>
      </c>
      <c r="C6" s="244">
        <v>80923.8</v>
      </c>
      <c r="D6" s="249">
        <v>20231</v>
      </c>
      <c r="E6" s="252">
        <v>154526.20000000001</v>
      </c>
      <c r="F6" s="252">
        <v>141762.00099999999</v>
      </c>
      <c r="G6" s="249">
        <v>141177.66</v>
      </c>
      <c r="H6" s="310">
        <f>G6-F6</f>
        <v>-584.3409999999858</v>
      </c>
      <c r="I6" s="249">
        <v>140555.89000000001</v>
      </c>
      <c r="J6" s="310">
        <v>-621.77</v>
      </c>
      <c r="K6" s="249">
        <v>207470.28</v>
      </c>
      <c r="L6" s="249">
        <f t="shared" si="0"/>
        <v>66914.389999999985</v>
      </c>
      <c r="M6" s="249">
        <v>209233</v>
      </c>
      <c r="N6" s="249">
        <f t="shared" si="1"/>
        <v>1762.7200000000012</v>
      </c>
      <c r="O6" s="249">
        <v>252196.17</v>
      </c>
      <c r="P6" s="311">
        <f>O6-M6</f>
        <v>42963.170000000013</v>
      </c>
      <c r="Q6" s="252">
        <f>O6-G6</f>
        <v>111018.51000000001</v>
      </c>
      <c r="R6" s="252">
        <v>250070.69</v>
      </c>
      <c r="S6" s="309">
        <f t="shared" si="3"/>
        <v>-2125.4800000000105</v>
      </c>
      <c r="T6" s="312">
        <v>14.2</v>
      </c>
      <c r="U6" s="312">
        <v>16.07</v>
      </c>
      <c r="V6" s="313">
        <v>14.04</v>
      </c>
      <c r="W6" s="312">
        <v>14.75</v>
      </c>
      <c r="X6" s="312">
        <v>13.87</v>
      </c>
      <c r="Y6" s="314">
        <v>12.62</v>
      </c>
      <c r="Z6" s="306">
        <v>12.884</v>
      </c>
      <c r="AA6" s="306">
        <v>16.977</v>
      </c>
      <c r="AB6" s="307">
        <v>17.538</v>
      </c>
      <c r="AD6" s="260">
        <f>G6-I6</f>
        <v>621.76999999998952</v>
      </c>
    </row>
    <row r="7" spans="1:30">
      <c r="A7" s="236">
        <v>4</v>
      </c>
      <c r="B7" s="237" t="s">
        <v>17</v>
      </c>
      <c r="C7" s="244">
        <v>48430.400000000001</v>
      </c>
      <c r="D7" s="240">
        <v>12107.5</v>
      </c>
      <c r="E7" s="244">
        <v>58559.3</v>
      </c>
      <c r="F7" s="244">
        <v>63362.671999999999</v>
      </c>
      <c r="G7" s="240">
        <v>71645.289999999994</v>
      </c>
      <c r="H7" s="244">
        <f>G7-F7</f>
        <v>8282.6179999999949</v>
      </c>
      <c r="I7" s="315">
        <v>69876.09</v>
      </c>
      <c r="J7" s="316">
        <v>-1769.2</v>
      </c>
      <c r="K7" s="315">
        <v>71136.03</v>
      </c>
      <c r="L7" s="315">
        <f t="shared" si="0"/>
        <v>1259.9400000000023</v>
      </c>
      <c r="M7" s="253">
        <v>74706.3</v>
      </c>
      <c r="N7" s="253">
        <f t="shared" si="1"/>
        <v>3570.2700000000041</v>
      </c>
      <c r="O7" s="253">
        <v>78930.78</v>
      </c>
      <c r="P7" s="244">
        <f>O7-M7</f>
        <v>4224.4799999999959</v>
      </c>
      <c r="Q7" s="244">
        <f t="shared" si="2"/>
        <v>7285.4900000000052</v>
      </c>
      <c r="R7" s="244">
        <v>81588.539999999994</v>
      </c>
      <c r="S7" s="244">
        <f t="shared" si="3"/>
        <v>2657.7599999999948</v>
      </c>
      <c r="T7" s="304">
        <v>10.8</v>
      </c>
      <c r="U7" s="304">
        <v>11.73</v>
      </c>
      <c r="V7" s="304">
        <v>11.65</v>
      </c>
      <c r="W7" s="304">
        <v>12.22</v>
      </c>
      <c r="X7" s="304">
        <v>11.64</v>
      </c>
      <c r="Y7" s="305">
        <v>13.36</v>
      </c>
      <c r="Z7" s="268">
        <v>12.364000000000001</v>
      </c>
      <c r="AA7" s="306">
        <v>12.683999999999999</v>
      </c>
      <c r="AB7" s="307">
        <v>13.967000000000001</v>
      </c>
      <c r="AD7" s="260">
        <f t="shared" ref="AD7:AD16" si="4">I7-G7</f>
        <v>-1769.1999999999971</v>
      </c>
    </row>
    <row r="8" spans="1:30" ht="25.5">
      <c r="A8" s="236">
        <v>5</v>
      </c>
      <c r="B8" s="237" t="s">
        <v>18</v>
      </c>
      <c r="C8" s="244">
        <v>28823.599999999999</v>
      </c>
      <c r="D8" s="249">
        <v>7206</v>
      </c>
      <c r="E8" s="252">
        <v>41578.9</v>
      </c>
      <c r="F8" s="252">
        <v>31970.085999999999</v>
      </c>
      <c r="G8" s="249">
        <v>36060.83</v>
      </c>
      <c r="H8" s="252">
        <f t="shared" ref="H8:H31" si="5">G8-F8</f>
        <v>4090.7440000000024</v>
      </c>
      <c r="I8" s="252">
        <v>36992.11</v>
      </c>
      <c r="J8" s="252">
        <v>931.28</v>
      </c>
      <c r="K8" s="252">
        <v>37562.410000000003</v>
      </c>
      <c r="L8" s="252">
        <f t="shared" si="0"/>
        <v>570.30000000000291</v>
      </c>
      <c r="M8" s="254">
        <v>37638</v>
      </c>
      <c r="N8" s="254">
        <f t="shared" si="1"/>
        <v>75.589999999996508</v>
      </c>
      <c r="O8" s="254">
        <v>36309.5</v>
      </c>
      <c r="P8" s="317">
        <f>O8-M8</f>
        <v>-1328.5</v>
      </c>
      <c r="Q8" s="252">
        <f t="shared" si="2"/>
        <v>248.66999999999825</v>
      </c>
      <c r="R8" s="252">
        <v>43544.72</v>
      </c>
      <c r="S8" s="244">
        <f t="shared" si="3"/>
        <v>7235.2200000000012</v>
      </c>
      <c r="T8" s="304">
        <v>11.89</v>
      </c>
      <c r="U8" s="304">
        <v>15.81</v>
      </c>
      <c r="V8" s="304">
        <v>15.95</v>
      </c>
      <c r="W8" s="304">
        <v>17.100000000000001</v>
      </c>
      <c r="X8" s="304">
        <v>14.62</v>
      </c>
      <c r="Y8" s="305">
        <v>16.07</v>
      </c>
      <c r="Z8" s="306">
        <v>14.925000000000001</v>
      </c>
      <c r="AA8" s="306">
        <v>15.236000000000001</v>
      </c>
      <c r="AB8" s="307">
        <v>15.282</v>
      </c>
      <c r="AD8" s="260">
        <f t="shared" si="4"/>
        <v>931.27999999999884</v>
      </c>
    </row>
    <row r="9" spans="1:30">
      <c r="A9" s="236">
        <v>6</v>
      </c>
      <c r="B9" s="237" t="s">
        <v>3</v>
      </c>
      <c r="C9" s="244">
        <v>25812.799999999999</v>
      </c>
      <c r="D9" s="240">
        <v>6000</v>
      </c>
      <c r="E9" s="244">
        <v>31765.5</v>
      </c>
      <c r="F9" s="244">
        <v>30940.149000000001</v>
      </c>
      <c r="G9" s="255">
        <v>32298.959999999999</v>
      </c>
      <c r="H9" s="244">
        <f t="shared" si="5"/>
        <v>1358.8109999999979</v>
      </c>
      <c r="I9" s="244">
        <v>28765.84</v>
      </c>
      <c r="J9" s="309">
        <v>-3533.12</v>
      </c>
      <c r="K9" s="244">
        <v>27561.45</v>
      </c>
      <c r="L9" s="309">
        <f t="shared" si="0"/>
        <v>-1204.3899999999994</v>
      </c>
      <c r="M9" s="244">
        <v>27620.2</v>
      </c>
      <c r="N9" s="244">
        <f t="shared" si="1"/>
        <v>58.75</v>
      </c>
      <c r="O9" s="244">
        <v>31026.080000000002</v>
      </c>
      <c r="P9" s="303">
        <f t="shared" ref="P9:P31" si="6">O9-M9</f>
        <v>3405.880000000001</v>
      </c>
      <c r="Q9" s="309">
        <f t="shared" si="2"/>
        <v>-1272.8799999999974</v>
      </c>
      <c r="R9" s="244">
        <v>30996.799999999999</v>
      </c>
      <c r="S9" s="309">
        <f t="shared" si="3"/>
        <v>-29.280000000002474</v>
      </c>
      <c r="T9" s="304">
        <v>13.67</v>
      </c>
      <c r="U9" s="304">
        <v>12.79</v>
      </c>
      <c r="V9" s="313">
        <v>10.43</v>
      </c>
      <c r="W9" s="304">
        <v>11.02</v>
      </c>
      <c r="X9" s="304">
        <v>12.29</v>
      </c>
      <c r="Y9" s="305">
        <v>12.26</v>
      </c>
      <c r="Z9" s="306">
        <v>11.666</v>
      </c>
      <c r="AA9" s="306">
        <v>11.368</v>
      </c>
      <c r="AB9" s="307">
        <v>11.664</v>
      </c>
      <c r="AD9" s="260">
        <f t="shared" si="4"/>
        <v>-3533.119999999999</v>
      </c>
    </row>
    <row r="10" spans="1:30">
      <c r="A10" s="236">
        <v>7</v>
      </c>
      <c r="B10" s="237" t="s">
        <v>4</v>
      </c>
      <c r="C10" s="244">
        <v>771040.3</v>
      </c>
      <c r="D10" s="240">
        <v>307390.5</v>
      </c>
      <c r="E10" s="244">
        <v>1014666</v>
      </c>
      <c r="F10" s="244">
        <v>1044576.075</v>
      </c>
      <c r="G10" s="244">
        <v>1017820.77</v>
      </c>
      <c r="H10" s="308">
        <f t="shared" si="5"/>
        <v>-26755.304999999935</v>
      </c>
      <c r="I10" s="240">
        <v>1043237.11</v>
      </c>
      <c r="J10" s="240">
        <v>25416.34</v>
      </c>
      <c r="K10" s="240">
        <v>1024231.08</v>
      </c>
      <c r="L10" s="308">
        <f t="shared" si="0"/>
        <v>-19006.030000000028</v>
      </c>
      <c r="M10" s="240">
        <v>1080736</v>
      </c>
      <c r="N10" s="240">
        <f t="shared" si="1"/>
        <v>56504.920000000042</v>
      </c>
      <c r="O10" s="240">
        <v>1061710.1299999999</v>
      </c>
      <c r="P10" s="318">
        <f t="shared" si="6"/>
        <v>-19025.870000000112</v>
      </c>
      <c r="Q10" s="244">
        <f t="shared" si="2"/>
        <v>43889.35999999987</v>
      </c>
      <c r="R10" s="244">
        <v>1421442.04</v>
      </c>
      <c r="S10" s="244">
        <f t="shared" si="3"/>
        <v>359731.91000000015</v>
      </c>
      <c r="T10" s="304">
        <v>12.65</v>
      </c>
      <c r="U10" s="304">
        <v>13.15</v>
      </c>
      <c r="V10" s="313">
        <v>12.21</v>
      </c>
      <c r="W10" s="304">
        <v>11.56</v>
      </c>
      <c r="X10" s="304">
        <v>11.6</v>
      </c>
      <c r="Y10" s="305">
        <v>11.11</v>
      </c>
      <c r="Z10" s="306">
        <v>11.513</v>
      </c>
      <c r="AA10" s="306">
        <v>10.757999999999999</v>
      </c>
      <c r="AB10" s="307">
        <v>11.164999999999999</v>
      </c>
      <c r="AD10" s="260">
        <f t="shared" si="4"/>
        <v>25416.339999999967</v>
      </c>
    </row>
    <row r="11" spans="1:30">
      <c r="A11" s="236">
        <v>8</v>
      </c>
      <c r="B11" s="237" t="s">
        <v>5</v>
      </c>
      <c r="C11" s="244">
        <v>119716.5</v>
      </c>
      <c r="D11" s="240">
        <v>29929</v>
      </c>
      <c r="E11" s="244">
        <v>151265.20000000001</v>
      </c>
      <c r="F11" s="244">
        <v>146292.617</v>
      </c>
      <c r="G11" s="244">
        <v>152675.76</v>
      </c>
      <c r="H11" s="244">
        <f t="shared" si="5"/>
        <v>6383.1430000000109</v>
      </c>
      <c r="I11" s="244">
        <v>144761.46</v>
      </c>
      <c r="J11" s="309">
        <v>-7914.3</v>
      </c>
      <c r="K11" s="244">
        <v>154159.46</v>
      </c>
      <c r="L11" s="244">
        <f t="shared" si="0"/>
        <v>9398</v>
      </c>
      <c r="M11" s="244">
        <v>153945.70000000001</v>
      </c>
      <c r="N11" s="278">
        <f t="shared" si="1"/>
        <v>-213.75999999998021</v>
      </c>
      <c r="O11" s="278">
        <v>-121569.09</v>
      </c>
      <c r="P11" s="318">
        <f t="shared" si="6"/>
        <v>-275514.79000000004</v>
      </c>
      <c r="Q11" s="309">
        <f t="shared" si="2"/>
        <v>-274244.84999999998</v>
      </c>
      <c r="R11" s="309">
        <v>-59741.95</v>
      </c>
      <c r="S11" s="244">
        <f t="shared" si="3"/>
        <v>61827.14</v>
      </c>
      <c r="T11" s="304">
        <v>12.32</v>
      </c>
      <c r="U11" s="304">
        <v>13.86</v>
      </c>
      <c r="V11" s="304">
        <v>12.58</v>
      </c>
      <c r="W11" s="304">
        <v>12.52</v>
      </c>
      <c r="X11" s="304">
        <v>12.62</v>
      </c>
      <c r="Y11" s="305">
        <v>13.45</v>
      </c>
      <c r="Z11" s="306">
        <v>13.281000000000001</v>
      </c>
      <c r="AA11" s="306">
        <v>13.648999999999999</v>
      </c>
      <c r="AB11" s="307">
        <v>13.391999999999999</v>
      </c>
      <c r="AD11" s="260">
        <f t="shared" si="4"/>
        <v>-7914.3000000000175</v>
      </c>
    </row>
    <row r="12" spans="1:30">
      <c r="A12" s="236">
        <v>9</v>
      </c>
      <c r="B12" s="237" t="s">
        <v>6</v>
      </c>
      <c r="C12" s="244">
        <v>502991.5</v>
      </c>
      <c r="D12" s="240">
        <v>125748</v>
      </c>
      <c r="E12" s="244">
        <v>646057.5</v>
      </c>
      <c r="F12" s="244">
        <v>624032.15800000005</v>
      </c>
      <c r="G12" s="244">
        <v>689640.76</v>
      </c>
      <c r="H12" s="244">
        <f t="shared" si="5"/>
        <v>65608.601999999955</v>
      </c>
      <c r="I12" s="244">
        <v>641959.56999999995</v>
      </c>
      <c r="J12" s="309">
        <v>-47681.19</v>
      </c>
      <c r="K12" s="244">
        <v>651721.09</v>
      </c>
      <c r="L12" s="244">
        <f t="shared" si="0"/>
        <v>9761.5200000000186</v>
      </c>
      <c r="M12" s="244">
        <v>707826.3</v>
      </c>
      <c r="N12" s="277">
        <f>M12-K12</f>
        <v>56105.210000000079</v>
      </c>
      <c r="O12" s="244">
        <v>705373.9</v>
      </c>
      <c r="P12" s="309">
        <f t="shared" si="6"/>
        <v>-2452.4000000000233</v>
      </c>
      <c r="Q12" s="244">
        <f t="shared" si="2"/>
        <v>15733.140000000014</v>
      </c>
      <c r="R12" s="244">
        <v>713629.06</v>
      </c>
      <c r="S12" s="244">
        <f>R12-O12</f>
        <v>8255.1600000000326</v>
      </c>
      <c r="T12" s="304">
        <v>12.45</v>
      </c>
      <c r="U12" s="304">
        <v>13.64</v>
      </c>
      <c r="V12" s="304">
        <v>12.5</v>
      </c>
      <c r="W12" s="304">
        <v>12.51</v>
      </c>
      <c r="X12" s="304">
        <v>12.13</v>
      </c>
      <c r="Y12" s="305">
        <v>13.92</v>
      </c>
      <c r="Z12" s="306">
        <v>13.125</v>
      </c>
      <c r="AA12" s="306">
        <v>12.919</v>
      </c>
      <c r="AB12" s="307">
        <v>13.41</v>
      </c>
      <c r="AD12" s="260">
        <f t="shared" si="4"/>
        <v>-47681.190000000061</v>
      </c>
    </row>
    <row r="13" spans="1:30">
      <c r="A13" s="236">
        <v>10</v>
      </c>
      <c r="B13" s="237" t="s">
        <v>7</v>
      </c>
      <c r="C13" s="244">
        <v>35203.800000000003</v>
      </c>
      <c r="D13" s="240">
        <v>8801</v>
      </c>
      <c r="E13" s="244">
        <v>53571.4</v>
      </c>
      <c r="F13" s="244">
        <v>56793.385999999999</v>
      </c>
      <c r="G13" s="244">
        <v>97914.78</v>
      </c>
      <c r="H13" s="240">
        <f t="shared" si="5"/>
        <v>41121.394</v>
      </c>
      <c r="I13" s="240">
        <v>94486</v>
      </c>
      <c r="J13" s="308">
        <v>-3428.78</v>
      </c>
      <c r="K13" s="240">
        <v>95035</v>
      </c>
      <c r="L13" s="240">
        <f t="shared" si="0"/>
        <v>549</v>
      </c>
      <c r="M13" s="240">
        <v>43851.3</v>
      </c>
      <c r="N13" s="286">
        <f t="shared" si="1"/>
        <v>-51183.7</v>
      </c>
      <c r="O13" s="286">
        <v>-36295.49</v>
      </c>
      <c r="P13" s="318">
        <f t="shared" si="6"/>
        <v>-80146.790000000008</v>
      </c>
      <c r="Q13" s="309">
        <f t="shared" si="2"/>
        <v>-134210.26999999999</v>
      </c>
      <c r="R13" s="244">
        <v>108620.96</v>
      </c>
      <c r="S13" s="244">
        <f t="shared" si="3"/>
        <v>144916.45000000001</v>
      </c>
      <c r="T13" s="304">
        <v>12.81</v>
      </c>
      <c r="U13" s="304">
        <v>11.37</v>
      </c>
      <c r="V13" s="313">
        <v>10.71</v>
      </c>
      <c r="W13" s="304">
        <v>12.27</v>
      </c>
      <c r="X13" s="304">
        <v>12.56</v>
      </c>
      <c r="Y13" s="305">
        <v>13.86</v>
      </c>
      <c r="Z13" s="306">
        <v>13.581</v>
      </c>
      <c r="AA13" s="306">
        <v>13.827999999999999</v>
      </c>
      <c r="AB13" s="307">
        <v>7.6689999999999996</v>
      </c>
      <c r="AD13" s="260">
        <f t="shared" si="4"/>
        <v>-3428.7799999999988</v>
      </c>
    </row>
    <row r="14" spans="1:30">
      <c r="A14" s="236">
        <v>11</v>
      </c>
      <c r="B14" s="237" t="s">
        <v>8</v>
      </c>
      <c r="C14" s="244">
        <v>39731.4</v>
      </c>
      <c r="D14" s="240">
        <v>9932.75</v>
      </c>
      <c r="E14" s="244">
        <v>43345.599999999999</v>
      </c>
      <c r="F14" s="244">
        <v>39037.178999999996</v>
      </c>
      <c r="G14" s="244">
        <v>36554.15</v>
      </c>
      <c r="H14" s="308">
        <f t="shared" si="5"/>
        <v>-2483.028999999995</v>
      </c>
      <c r="I14" s="240">
        <v>36178.35</v>
      </c>
      <c r="J14" s="308">
        <v>-375.8</v>
      </c>
      <c r="K14" s="240">
        <v>43593.55</v>
      </c>
      <c r="L14" s="240">
        <f t="shared" si="0"/>
        <v>7415.2000000000044</v>
      </c>
      <c r="M14" s="240">
        <v>42101.2</v>
      </c>
      <c r="N14" s="286">
        <f t="shared" si="1"/>
        <v>-1492.3500000000058</v>
      </c>
      <c r="O14" s="259">
        <v>40497.019999999997</v>
      </c>
      <c r="P14" s="318">
        <f t="shared" si="6"/>
        <v>-1604.1800000000003</v>
      </c>
      <c r="Q14" s="244">
        <f t="shared" si="2"/>
        <v>3942.8699999999953</v>
      </c>
      <c r="R14" s="244">
        <v>37550.58</v>
      </c>
      <c r="S14" s="309">
        <f t="shared" si="3"/>
        <v>-2946.4399999999951</v>
      </c>
      <c r="T14" s="304">
        <v>14.09</v>
      </c>
      <c r="U14" s="304">
        <v>16.02</v>
      </c>
      <c r="V14" s="304">
        <v>15.84</v>
      </c>
      <c r="W14" s="304">
        <v>16.48</v>
      </c>
      <c r="X14" s="304">
        <v>14.95</v>
      </c>
      <c r="Y14" s="305">
        <v>13.55</v>
      </c>
      <c r="Z14" s="306">
        <v>14.109</v>
      </c>
      <c r="AA14" s="306">
        <v>16.922000000000001</v>
      </c>
      <c r="AB14" s="307">
        <v>18.129000000000001</v>
      </c>
      <c r="AD14" s="260">
        <f t="shared" si="4"/>
        <v>-375.80000000000291</v>
      </c>
    </row>
    <row r="15" spans="1:30">
      <c r="A15" s="236">
        <v>12</v>
      </c>
      <c r="B15" s="237" t="s">
        <v>26</v>
      </c>
      <c r="C15" s="244">
        <v>28984.5</v>
      </c>
      <c r="D15" s="240">
        <v>7246</v>
      </c>
      <c r="E15" s="244">
        <v>26211.599999999999</v>
      </c>
      <c r="F15" s="244">
        <v>25441.73</v>
      </c>
      <c r="G15" s="244">
        <v>27828.57</v>
      </c>
      <c r="H15" s="240">
        <f t="shared" si="5"/>
        <v>2386.84</v>
      </c>
      <c r="I15" s="240">
        <v>19685.87</v>
      </c>
      <c r="J15" s="308">
        <v>-8142.7</v>
      </c>
      <c r="K15" s="240">
        <v>22786.75</v>
      </c>
      <c r="L15" s="240">
        <f t="shared" si="0"/>
        <v>3100.880000000001</v>
      </c>
      <c r="M15" s="240">
        <v>22743.1</v>
      </c>
      <c r="N15" s="286">
        <f t="shared" si="1"/>
        <v>-43.650000000001455</v>
      </c>
      <c r="O15" s="259">
        <v>23364.17</v>
      </c>
      <c r="P15" s="303">
        <f t="shared" si="6"/>
        <v>621.06999999999971</v>
      </c>
      <c r="Q15" s="309">
        <f t="shared" si="2"/>
        <v>-4464.4000000000015</v>
      </c>
      <c r="R15" s="244">
        <v>22651.03</v>
      </c>
      <c r="S15" s="309">
        <f t="shared" si="3"/>
        <v>-713.13999999999942</v>
      </c>
      <c r="T15" s="304">
        <v>17.579999999999998</v>
      </c>
      <c r="U15" s="304">
        <v>18.59</v>
      </c>
      <c r="V15" s="304">
        <v>20.149999999999999</v>
      </c>
      <c r="W15" s="304">
        <v>19.05</v>
      </c>
      <c r="X15" s="304">
        <v>18.43</v>
      </c>
      <c r="Y15" s="305">
        <v>20.23</v>
      </c>
      <c r="Z15" s="306">
        <v>14.525</v>
      </c>
      <c r="AA15" s="306">
        <v>15.217000000000001</v>
      </c>
      <c r="AB15" s="307">
        <v>15.68</v>
      </c>
      <c r="AD15" s="260">
        <f t="shared" si="4"/>
        <v>-8142.7000000000007</v>
      </c>
    </row>
    <row r="16" spans="1:30">
      <c r="A16" s="236">
        <v>13</v>
      </c>
      <c r="B16" s="237" t="s">
        <v>22</v>
      </c>
      <c r="C16" s="321">
        <v>47412.3</v>
      </c>
      <c r="D16" s="240">
        <v>11853</v>
      </c>
      <c r="E16" s="321">
        <v>48836.1</v>
      </c>
      <c r="F16" s="244">
        <v>46406.699000000001</v>
      </c>
      <c r="G16" s="244">
        <v>37052.699999999997</v>
      </c>
      <c r="H16" s="308">
        <f t="shared" si="5"/>
        <v>-9353.9990000000034</v>
      </c>
      <c r="I16" s="240">
        <v>37209.040000000001</v>
      </c>
      <c r="J16" s="240">
        <v>156.34</v>
      </c>
      <c r="K16" s="240">
        <v>39486.65</v>
      </c>
      <c r="L16" s="240">
        <f t="shared" si="0"/>
        <v>2277.6100000000006</v>
      </c>
      <c r="M16" s="240">
        <v>40444</v>
      </c>
      <c r="N16" s="259">
        <f t="shared" si="1"/>
        <v>957.34999999999854</v>
      </c>
      <c r="O16" s="259">
        <v>37510.720000000001</v>
      </c>
      <c r="P16" s="318">
        <f t="shared" si="6"/>
        <v>-2933.2799999999988</v>
      </c>
      <c r="Q16" s="244">
        <f t="shared" si="2"/>
        <v>458.02000000000407</v>
      </c>
      <c r="R16" s="244">
        <v>37607.949999999997</v>
      </c>
      <c r="S16" s="244">
        <f t="shared" si="3"/>
        <v>97.229999999995925</v>
      </c>
      <c r="T16" s="322">
        <v>15.74</v>
      </c>
      <c r="U16" s="322">
        <v>16.46</v>
      </c>
      <c r="V16" s="322">
        <v>17.07</v>
      </c>
      <c r="W16" s="322">
        <v>16.43</v>
      </c>
      <c r="X16" s="322">
        <v>16.579999999999998</v>
      </c>
      <c r="Y16" s="323">
        <v>16.68</v>
      </c>
      <c r="Z16" s="306">
        <v>16.965</v>
      </c>
      <c r="AA16" s="306">
        <v>20.623999999999999</v>
      </c>
      <c r="AB16" s="307">
        <v>20.329999999999998</v>
      </c>
      <c r="AD16" s="260">
        <f t="shared" si="4"/>
        <v>156.34000000000378</v>
      </c>
    </row>
    <row r="17" spans="1:30">
      <c r="A17" s="236">
        <v>14</v>
      </c>
      <c r="B17" s="237" t="s">
        <v>24</v>
      </c>
      <c r="C17" s="321">
        <v>26500.1</v>
      </c>
      <c r="D17" s="240">
        <v>6625</v>
      </c>
      <c r="E17" s="321">
        <v>28106.6</v>
      </c>
      <c r="F17" s="244">
        <v>27571.326000000001</v>
      </c>
      <c r="G17" s="244">
        <v>28477.26</v>
      </c>
      <c r="H17" s="240">
        <f t="shared" si="5"/>
        <v>905.93399999999747</v>
      </c>
      <c r="I17" s="240">
        <v>30326.09</v>
      </c>
      <c r="J17" s="240">
        <v>1848.83</v>
      </c>
      <c r="K17" s="240">
        <v>30464.27</v>
      </c>
      <c r="L17" s="240">
        <f t="shared" si="0"/>
        <v>138.18000000000029</v>
      </c>
      <c r="M17" s="240">
        <v>31218</v>
      </c>
      <c r="N17" s="259">
        <f t="shared" si="1"/>
        <v>753.72999999999956</v>
      </c>
      <c r="O17" s="259">
        <v>31504.17</v>
      </c>
      <c r="P17" s="303">
        <f t="shared" si="6"/>
        <v>286.16999999999825</v>
      </c>
      <c r="Q17" s="244">
        <f t="shared" si="2"/>
        <v>3026.91</v>
      </c>
      <c r="R17" s="244">
        <v>31279.7</v>
      </c>
      <c r="S17" s="309">
        <f t="shared" si="3"/>
        <v>-224.46999999999753</v>
      </c>
      <c r="T17" s="322">
        <v>12.11</v>
      </c>
      <c r="U17" s="322">
        <v>13.02</v>
      </c>
      <c r="V17" s="322">
        <v>12.19</v>
      </c>
      <c r="W17" s="322">
        <v>12.49</v>
      </c>
      <c r="X17" s="322">
        <v>12.62</v>
      </c>
      <c r="Y17" s="323">
        <v>12.18</v>
      </c>
      <c r="Z17" s="306">
        <v>12.221</v>
      </c>
      <c r="AA17" s="306">
        <v>12.063000000000001</v>
      </c>
      <c r="AB17" s="307">
        <v>12.500999999999999</v>
      </c>
      <c r="AD17" s="260">
        <f t="shared" ref="AD17:AD23" si="7">I17-G17</f>
        <v>1848.8300000000017</v>
      </c>
    </row>
    <row r="18" spans="1:30" ht="25.5">
      <c r="A18" s="236">
        <v>15</v>
      </c>
      <c r="B18" s="237" t="s">
        <v>25</v>
      </c>
      <c r="C18" s="321">
        <v>21450.1</v>
      </c>
      <c r="D18" s="240">
        <v>5362.5</v>
      </c>
      <c r="E18" s="252">
        <v>20461.7</v>
      </c>
      <c r="F18" s="252">
        <v>32278.907999999999</v>
      </c>
      <c r="G18" s="252">
        <v>37278.28</v>
      </c>
      <c r="H18" s="240">
        <f t="shared" si="5"/>
        <v>4999.3719999999994</v>
      </c>
      <c r="I18" s="240">
        <v>33567.64</v>
      </c>
      <c r="J18" s="308">
        <v>-3710.64</v>
      </c>
      <c r="K18" s="240">
        <v>45525.7</v>
      </c>
      <c r="L18" s="240">
        <f t="shared" si="0"/>
        <v>11958.059999999998</v>
      </c>
      <c r="M18" s="240">
        <v>41083.4</v>
      </c>
      <c r="N18" s="286">
        <f t="shared" si="1"/>
        <v>-4442.2999999999956</v>
      </c>
      <c r="O18" s="259">
        <v>30881.16</v>
      </c>
      <c r="P18" s="284">
        <f>O18-M18</f>
        <v>-10202.240000000002</v>
      </c>
      <c r="Q18" s="284">
        <f>O18-G18</f>
        <v>-6397.119999999999</v>
      </c>
      <c r="R18" s="252">
        <v>24003.01</v>
      </c>
      <c r="S18" s="309">
        <f t="shared" si="3"/>
        <v>-6878.1500000000015</v>
      </c>
      <c r="T18" s="324">
        <v>14.38</v>
      </c>
      <c r="U18" s="324">
        <v>10.16</v>
      </c>
      <c r="V18" s="325">
        <v>8.66</v>
      </c>
      <c r="W18" s="324">
        <v>10.98</v>
      </c>
      <c r="X18" s="324">
        <v>12.04</v>
      </c>
      <c r="Y18" s="254">
        <v>13.02</v>
      </c>
      <c r="Z18" s="306">
        <v>11.138999999999999</v>
      </c>
      <c r="AA18" s="306">
        <v>14.414</v>
      </c>
      <c r="AB18" s="307">
        <v>13.641999999999999</v>
      </c>
      <c r="AD18" s="260">
        <f t="shared" si="7"/>
        <v>-3710.6399999999994</v>
      </c>
    </row>
    <row r="19" spans="1:30">
      <c r="A19" s="236">
        <v>16</v>
      </c>
      <c r="B19" s="237" t="s">
        <v>27</v>
      </c>
      <c r="C19" s="321">
        <v>275205.59999999998</v>
      </c>
      <c r="D19" s="240">
        <v>68800</v>
      </c>
      <c r="E19" s="321">
        <v>411936.9</v>
      </c>
      <c r="F19" s="244">
        <v>391423.10100000002</v>
      </c>
      <c r="G19" s="244">
        <v>395786.01</v>
      </c>
      <c r="H19" s="240">
        <f t="shared" si="5"/>
        <v>4362.9089999999851</v>
      </c>
      <c r="I19" s="240">
        <v>389621.5</v>
      </c>
      <c r="J19" s="308">
        <v>-6164.51</v>
      </c>
      <c r="K19" s="240">
        <v>383146.96</v>
      </c>
      <c r="L19" s="308">
        <f t="shared" si="0"/>
        <v>-6474.539999999979</v>
      </c>
      <c r="M19" s="240">
        <v>404395.5</v>
      </c>
      <c r="N19" s="259">
        <f t="shared" si="1"/>
        <v>21248.539999999979</v>
      </c>
      <c r="O19" s="259">
        <v>420589.56</v>
      </c>
      <c r="P19" s="303">
        <f t="shared" si="6"/>
        <v>16194.059999999998</v>
      </c>
      <c r="Q19" s="244">
        <f t="shared" si="2"/>
        <v>24803.549999999988</v>
      </c>
      <c r="R19" s="244">
        <v>412850.6</v>
      </c>
      <c r="S19" s="309">
        <f t="shared" si="3"/>
        <v>-7738.960000000021</v>
      </c>
      <c r="T19" s="322">
        <v>13.04</v>
      </c>
      <c r="U19" s="322">
        <v>16.63</v>
      </c>
      <c r="V19" s="322">
        <v>16.36</v>
      </c>
      <c r="W19" s="322">
        <v>16.670000000000002</v>
      </c>
      <c r="X19" s="322">
        <v>16.02</v>
      </c>
      <c r="Y19" s="323">
        <v>16.350000000000001</v>
      </c>
      <c r="Z19" s="306">
        <v>15.705</v>
      </c>
      <c r="AA19" s="306">
        <v>14.647</v>
      </c>
      <c r="AB19" s="307">
        <v>14.898999999999999</v>
      </c>
      <c r="AD19" s="260">
        <f t="shared" si="7"/>
        <v>-6164.5100000000093</v>
      </c>
    </row>
    <row r="20" spans="1:30" ht="25.5">
      <c r="A20" s="236">
        <v>17</v>
      </c>
      <c r="B20" s="237" t="s">
        <v>21</v>
      </c>
      <c r="C20" s="321">
        <v>58377.9</v>
      </c>
      <c r="D20" s="240">
        <v>14594.5</v>
      </c>
      <c r="E20" s="252">
        <v>72009.100000000006</v>
      </c>
      <c r="F20" s="252">
        <v>68900.357000000004</v>
      </c>
      <c r="G20" s="252">
        <v>68117.399999999994</v>
      </c>
      <c r="H20" s="240">
        <f t="shared" si="5"/>
        <v>-782.95700000000943</v>
      </c>
      <c r="I20" s="240">
        <v>66893.36</v>
      </c>
      <c r="J20" s="308">
        <v>-1224.04</v>
      </c>
      <c r="K20" s="240">
        <v>68469.98</v>
      </c>
      <c r="L20" s="240">
        <f t="shared" si="0"/>
        <v>1576.6199999999953</v>
      </c>
      <c r="M20" s="240">
        <v>70868.399999999994</v>
      </c>
      <c r="N20" s="259">
        <f t="shared" si="1"/>
        <v>2398.4199999999983</v>
      </c>
      <c r="O20" s="259">
        <v>71109.7</v>
      </c>
      <c r="P20" s="252">
        <f t="shared" si="6"/>
        <v>241.30000000000291</v>
      </c>
      <c r="Q20" s="252">
        <f t="shared" si="2"/>
        <v>2992.3000000000029</v>
      </c>
      <c r="R20" s="252">
        <v>72921.820000000007</v>
      </c>
      <c r="S20" s="244">
        <f t="shared" si="3"/>
        <v>1812.1200000000099</v>
      </c>
      <c r="T20" s="324">
        <v>13.29</v>
      </c>
      <c r="U20" s="324">
        <v>15.48</v>
      </c>
      <c r="V20" s="324">
        <v>14.78</v>
      </c>
      <c r="W20" s="324">
        <v>14.34</v>
      </c>
      <c r="X20" s="324">
        <v>14.29</v>
      </c>
      <c r="Y20" s="254">
        <v>14.33</v>
      </c>
      <c r="Z20" s="306">
        <v>13.506</v>
      </c>
      <c r="AA20" s="306">
        <v>13.901999999999999</v>
      </c>
      <c r="AB20" s="307">
        <v>14.554</v>
      </c>
      <c r="AD20" s="260">
        <f t="shared" si="7"/>
        <v>-1224.0399999999936</v>
      </c>
    </row>
    <row r="21" spans="1:30">
      <c r="A21" s="236">
        <v>18</v>
      </c>
      <c r="B21" s="237" t="s">
        <v>28</v>
      </c>
      <c r="C21" s="321">
        <v>25269.7</v>
      </c>
      <c r="D21" s="240">
        <v>6317.5</v>
      </c>
      <c r="E21" s="321">
        <v>28073.200000000001</v>
      </c>
      <c r="F21" s="244">
        <v>29374.323</v>
      </c>
      <c r="G21" s="252">
        <v>30192.25</v>
      </c>
      <c r="H21" s="240">
        <f t="shared" si="5"/>
        <v>817.92699999999968</v>
      </c>
      <c r="I21" s="240">
        <v>29877.8</v>
      </c>
      <c r="J21" s="308">
        <f>I21-G21</f>
        <v>-314.45000000000073</v>
      </c>
      <c r="K21" s="240">
        <v>31949.599999999999</v>
      </c>
      <c r="L21" s="240">
        <f t="shared" si="0"/>
        <v>2071.7999999999993</v>
      </c>
      <c r="M21" s="240">
        <v>31002.2</v>
      </c>
      <c r="N21" s="286">
        <f>M21-K21</f>
        <v>-947.39999999999782</v>
      </c>
      <c r="O21" s="259">
        <v>30537.66</v>
      </c>
      <c r="P21" s="318">
        <f t="shared" si="6"/>
        <v>-464.54000000000087</v>
      </c>
      <c r="Q21" s="244">
        <f t="shared" si="2"/>
        <v>345.40999999999985</v>
      </c>
      <c r="R21" s="244">
        <v>30387.85</v>
      </c>
      <c r="S21" s="309">
        <f t="shared" si="3"/>
        <v>-149.81000000000131</v>
      </c>
      <c r="T21" s="322">
        <v>10.9</v>
      </c>
      <c r="U21" s="322">
        <v>11.94</v>
      </c>
      <c r="V21" s="326">
        <v>10.8</v>
      </c>
      <c r="W21" s="322">
        <v>10.84</v>
      </c>
      <c r="X21" s="322">
        <v>10.26</v>
      </c>
      <c r="Y21" s="254">
        <v>10.48</v>
      </c>
      <c r="Z21" s="306">
        <v>10.198</v>
      </c>
      <c r="AA21" s="306">
        <v>10.196</v>
      </c>
      <c r="AB21" s="307">
        <v>9.6080000000000005</v>
      </c>
      <c r="AD21" s="260">
        <f t="shared" si="7"/>
        <v>-314.45000000000073</v>
      </c>
    </row>
    <row r="22" spans="1:30">
      <c r="A22" s="236">
        <v>19</v>
      </c>
      <c r="B22" s="237" t="s">
        <v>30</v>
      </c>
      <c r="C22" s="321">
        <v>2973.7</v>
      </c>
      <c r="D22" s="240">
        <v>743.5</v>
      </c>
      <c r="E22" s="321">
        <v>20456.8</v>
      </c>
      <c r="F22" s="244">
        <v>20437.152999999998</v>
      </c>
      <c r="G22" s="252">
        <v>21005.78</v>
      </c>
      <c r="H22" s="240">
        <f t="shared" si="5"/>
        <v>568.62700000000041</v>
      </c>
      <c r="I22" s="240">
        <v>21843.93</v>
      </c>
      <c r="J22" s="240">
        <v>838.15</v>
      </c>
      <c r="K22" s="240">
        <v>22514.93</v>
      </c>
      <c r="L22" s="240">
        <f t="shared" si="0"/>
        <v>671</v>
      </c>
      <c r="M22" s="240">
        <v>36543.1</v>
      </c>
      <c r="N22" s="259">
        <f t="shared" si="1"/>
        <v>14028.169999999998</v>
      </c>
      <c r="O22" s="259">
        <v>37125.919999999998</v>
      </c>
      <c r="P22" s="303">
        <f t="shared" si="6"/>
        <v>582.81999999999971</v>
      </c>
      <c r="Q22" s="244">
        <f t="shared" si="2"/>
        <v>16120.14</v>
      </c>
      <c r="R22" s="244">
        <v>42964.800000000003</v>
      </c>
      <c r="S22" s="244">
        <f t="shared" si="3"/>
        <v>5838.8800000000047</v>
      </c>
      <c r="T22" s="322">
        <v>24.89</v>
      </c>
      <c r="U22" s="322">
        <v>51.29</v>
      </c>
      <c r="V22" s="322">
        <v>56.26</v>
      </c>
      <c r="W22" s="322">
        <v>49.6</v>
      </c>
      <c r="X22" s="322">
        <v>43.21</v>
      </c>
      <c r="Y22" s="254">
        <v>47.82</v>
      </c>
      <c r="Z22" s="306">
        <v>45.029000000000003</v>
      </c>
      <c r="AA22" s="306">
        <v>40.439</v>
      </c>
      <c r="AB22" s="307">
        <v>53.984000000000002</v>
      </c>
      <c r="AD22" s="260">
        <f t="shared" si="7"/>
        <v>838.15000000000146</v>
      </c>
    </row>
    <row r="23" spans="1:30">
      <c r="A23" s="236">
        <v>20</v>
      </c>
      <c r="B23" s="237" t="s">
        <v>31</v>
      </c>
      <c r="C23" s="321">
        <v>12069.6</v>
      </c>
      <c r="D23" s="240">
        <v>803.04499999999996</v>
      </c>
      <c r="E23" s="321">
        <v>14784.8</v>
      </c>
      <c r="F23" s="244">
        <v>13838.304</v>
      </c>
      <c r="G23" s="252">
        <v>13989.39</v>
      </c>
      <c r="H23" s="240">
        <f t="shared" si="5"/>
        <v>151.08599999999933</v>
      </c>
      <c r="I23" s="240">
        <v>10775.84</v>
      </c>
      <c r="J23" s="308">
        <v>-3213.55</v>
      </c>
      <c r="K23" s="240">
        <v>10500.4</v>
      </c>
      <c r="L23" s="308">
        <f t="shared" si="0"/>
        <v>-275.44000000000051</v>
      </c>
      <c r="M23" s="240">
        <v>8865.7000000000007</v>
      </c>
      <c r="N23" s="286">
        <f t="shared" si="1"/>
        <v>-1634.6999999999989</v>
      </c>
      <c r="O23" s="259">
        <v>7905.28</v>
      </c>
      <c r="P23" s="318">
        <f t="shared" si="6"/>
        <v>-960.42000000000098</v>
      </c>
      <c r="Q23" s="309">
        <f t="shared" si="2"/>
        <v>-6084.11</v>
      </c>
      <c r="R23" s="244">
        <v>7679.5</v>
      </c>
      <c r="S23" s="309">
        <f t="shared" si="3"/>
        <v>-225.77999999999975</v>
      </c>
      <c r="T23" s="322">
        <v>24.89</v>
      </c>
      <c r="U23" s="322">
        <v>26.48</v>
      </c>
      <c r="V23" s="326">
        <v>24.41</v>
      </c>
      <c r="W23" s="322">
        <v>24.91</v>
      </c>
      <c r="X23" s="322">
        <v>24.2</v>
      </c>
      <c r="Y23" s="254">
        <v>23.73</v>
      </c>
      <c r="Z23" s="306">
        <v>21.396999999999998</v>
      </c>
      <c r="AA23" s="306">
        <v>20.734000000000002</v>
      </c>
      <c r="AB23" s="307">
        <v>18.547000000000001</v>
      </c>
      <c r="AD23" s="260">
        <f t="shared" si="7"/>
        <v>-3213.5499999999993</v>
      </c>
    </row>
    <row r="24" spans="1:30" ht="25.5">
      <c r="A24" s="236">
        <v>21</v>
      </c>
      <c r="B24" s="237" t="s">
        <v>32</v>
      </c>
      <c r="C24" s="321">
        <v>18936.599999999999</v>
      </c>
      <c r="D24" s="249">
        <v>5000</v>
      </c>
      <c r="E24" s="252">
        <v>26141.599999999999</v>
      </c>
      <c r="F24" s="252">
        <v>46630.1</v>
      </c>
      <c r="G24" s="252">
        <v>48552.800000000003</v>
      </c>
      <c r="H24" s="249">
        <f t="shared" si="5"/>
        <v>1922.7000000000044</v>
      </c>
      <c r="I24" s="249">
        <v>47415.9</v>
      </c>
      <c r="J24" s="310">
        <f>I24-G24</f>
        <v>-1136.9000000000015</v>
      </c>
      <c r="K24" s="249">
        <v>52051.58</v>
      </c>
      <c r="L24" s="249">
        <f t="shared" si="0"/>
        <v>4635.68</v>
      </c>
      <c r="M24" s="249">
        <v>51826.591999999997</v>
      </c>
      <c r="N24" s="327">
        <f t="shared" si="1"/>
        <v>-224.98800000000483</v>
      </c>
      <c r="O24" s="267">
        <v>51146.37</v>
      </c>
      <c r="P24" s="317">
        <f t="shared" si="6"/>
        <v>-680.2219999999943</v>
      </c>
      <c r="Q24" s="252">
        <f t="shared" si="2"/>
        <v>2593.5699999999997</v>
      </c>
      <c r="R24" s="252">
        <v>47835.22</v>
      </c>
      <c r="S24" s="309">
        <f t="shared" si="3"/>
        <v>-3311.1500000000015</v>
      </c>
      <c r="T24" s="322">
        <v>10.28</v>
      </c>
      <c r="U24" s="322">
        <v>13.53</v>
      </c>
      <c r="V24" s="322">
        <v>13.94</v>
      </c>
      <c r="W24" s="322">
        <v>11.41</v>
      </c>
      <c r="X24" s="322">
        <v>10.71</v>
      </c>
      <c r="Y24" s="323">
        <v>11.9</v>
      </c>
      <c r="Z24" s="306">
        <v>11.4</v>
      </c>
      <c r="AA24" s="306"/>
      <c r="AB24" s="307">
        <v>12.776</v>
      </c>
    </row>
    <row r="25" spans="1:30">
      <c r="A25" s="236">
        <v>22</v>
      </c>
      <c r="B25" s="237" t="s">
        <v>33</v>
      </c>
      <c r="C25" s="321">
        <v>55397</v>
      </c>
      <c r="D25" s="240">
        <v>4734.25</v>
      </c>
      <c r="E25" s="321">
        <v>55741.599999999999</v>
      </c>
      <c r="F25" s="244">
        <v>27212.199000000001</v>
      </c>
      <c r="G25" s="252">
        <v>29272.47</v>
      </c>
      <c r="H25" s="240">
        <f t="shared" si="5"/>
        <v>2060.2710000000006</v>
      </c>
      <c r="I25" s="240">
        <v>29981.66</v>
      </c>
      <c r="J25" s="240">
        <v>709.19</v>
      </c>
      <c r="K25" s="240">
        <v>35506.19</v>
      </c>
      <c r="L25" s="240">
        <f t="shared" si="0"/>
        <v>5524.5300000000025</v>
      </c>
      <c r="M25" s="240">
        <v>36708.1</v>
      </c>
      <c r="N25" s="259">
        <f t="shared" si="1"/>
        <v>1201.9099999999962</v>
      </c>
      <c r="O25" s="259">
        <v>37672.839999999997</v>
      </c>
      <c r="P25" s="303">
        <f t="shared" si="6"/>
        <v>964.73999999999796</v>
      </c>
      <c r="Q25" s="244">
        <f t="shared" si="2"/>
        <v>8400.3699999999953</v>
      </c>
      <c r="R25" s="244">
        <v>39132.43</v>
      </c>
      <c r="S25" s="244">
        <f t="shared" si="3"/>
        <v>1459.5900000000038</v>
      </c>
      <c r="T25" s="322">
        <v>12.36</v>
      </c>
      <c r="U25" s="322">
        <v>14.17</v>
      </c>
      <c r="V25" s="326">
        <v>10.97</v>
      </c>
      <c r="W25" s="322">
        <v>14.03</v>
      </c>
      <c r="X25" s="322">
        <v>13.16</v>
      </c>
      <c r="Y25" s="254">
        <v>12.21</v>
      </c>
      <c r="Z25" s="306">
        <v>12.77</v>
      </c>
      <c r="AA25" s="306">
        <v>13.127000000000001</v>
      </c>
      <c r="AB25" s="307">
        <v>11.731999999999999</v>
      </c>
      <c r="AD25" s="260">
        <f>I25-G25</f>
        <v>709.18999999999869</v>
      </c>
    </row>
    <row r="26" spans="1:30">
      <c r="A26" s="248">
        <v>23</v>
      </c>
      <c r="B26" s="248" t="s">
        <v>57</v>
      </c>
      <c r="C26" s="240">
        <v>12042.894</v>
      </c>
      <c r="D26" s="246">
        <v>893.77</v>
      </c>
      <c r="E26" s="240">
        <v>12326.57</v>
      </c>
      <c r="F26" s="244">
        <v>13587.777</v>
      </c>
      <c r="G26" s="252">
        <v>13880.12</v>
      </c>
      <c r="H26" s="240">
        <f t="shared" si="5"/>
        <v>292.34300000000076</v>
      </c>
      <c r="I26" s="240">
        <v>14146.04</v>
      </c>
      <c r="J26" s="240">
        <v>265.92</v>
      </c>
      <c r="K26" s="240">
        <v>14352.95</v>
      </c>
      <c r="L26" s="240">
        <f t="shared" si="0"/>
        <v>206.90999999999985</v>
      </c>
      <c r="M26" s="240">
        <v>14821.2</v>
      </c>
      <c r="N26" s="259">
        <f t="shared" si="1"/>
        <v>468.25</v>
      </c>
      <c r="O26" s="259">
        <v>15051.93</v>
      </c>
      <c r="P26" s="303">
        <f t="shared" si="6"/>
        <v>230.72999999999956</v>
      </c>
      <c r="Q26" s="244">
        <f t="shared" si="2"/>
        <v>1171.8099999999995</v>
      </c>
      <c r="R26" s="244">
        <v>15295.64</v>
      </c>
      <c r="S26" s="244">
        <f t="shared" si="3"/>
        <v>243.70999999999913</v>
      </c>
      <c r="T26" s="322">
        <v>12.57</v>
      </c>
      <c r="U26" s="322">
        <v>13.1</v>
      </c>
      <c r="V26" s="322">
        <v>13.61</v>
      </c>
      <c r="W26" s="322">
        <v>13.35</v>
      </c>
      <c r="X26" s="322">
        <v>13.67</v>
      </c>
      <c r="Y26" s="254">
        <v>13.86</v>
      </c>
      <c r="Z26" s="306">
        <v>14.228999999999999</v>
      </c>
      <c r="AA26" s="306">
        <v>14.618</v>
      </c>
      <c r="AB26" s="307">
        <v>14.363</v>
      </c>
      <c r="AD26" s="260">
        <f>I26-G26</f>
        <v>265.92000000000007</v>
      </c>
    </row>
    <row r="27" spans="1:30">
      <c r="A27" s="248">
        <v>24</v>
      </c>
      <c r="B27" s="248" t="s">
        <v>58</v>
      </c>
      <c r="C27" s="240">
        <v>53422.921999999999</v>
      </c>
      <c r="D27" s="246">
        <v>10684.6</v>
      </c>
      <c r="E27" s="240">
        <v>57238.51</v>
      </c>
      <c r="F27" s="244">
        <v>71608.678</v>
      </c>
      <c r="G27" s="252">
        <v>71863.44</v>
      </c>
      <c r="H27" s="240">
        <f t="shared" si="5"/>
        <v>254.76200000000244</v>
      </c>
      <c r="I27" s="240">
        <v>73781.27</v>
      </c>
      <c r="J27" s="240">
        <v>1917.83</v>
      </c>
      <c r="K27" s="240">
        <v>77664.84</v>
      </c>
      <c r="L27" s="240">
        <f t="shared" si="0"/>
        <v>3883.5699999999924</v>
      </c>
      <c r="M27" s="240">
        <v>81933.100000000006</v>
      </c>
      <c r="N27" s="259">
        <f t="shared" si="1"/>
        <v>4268.2600000000093</v>
      </c>
      <c r="O27" s="259">
        <v>81303.97</v>
      </c>
      <c r="P27" s="318">
        <f t="shared" si="6"/>
        <v>-629.13000000000466</v>
      </c>
      <c r="Q27" s="244">
        <f t="shared" si="2"/>
        <v>9440.5299999999988</v>
      </c>
      <c r="R27" s="244">
        <v>85866.33</v>
      </c>
      <c r="S27" s="244">
        <f t="shared" si="3"/>
        <v>4562.3600000000006</v>
      </c>
      <c r="T27" s="322">
        <v>11.35</v>
      </c>
      <c r="U27" s="322">
        <v>11.91</v>
      </c>
      <c r="V27" s="322">
        <v>13.88</v>
      </c>
      <c r="W27" s="322">
        <v>12.73</v>
      </c>
      <c r="X27" s="322">
        <v>12.33</v>
      </c>
      <c r="Y27" s="254">
        <v>12.15</v>
      </c>
      <c r="Z27" s="306">
        <v>12.808999999999999</v>
      </c>
      <c r="AA27" s="306">
        <v>12.882999999999999</v>
      </c>
      <c r="AB27" s="307">
        <v>12.445</v>
      </c>
      <c r="AD27" s="260">
        <f>I27-G27</f>
        <v>1917.8300000000017</v>
      </c>
    </row>
    <row r="28" spans="1:30">
      <c r="A28" s="248">
        <v>25</v>
      </c>
      <c r="B28" s="248" t="s">
        <v>59</v>
      </c>
      <c r="C28" s="240">
        <v>49183.462</v>
      </c>
      <c r="D28" s="246">
        <v>100</v>
      </c>
      <c r="E28" s="240">
        <v>25361.521000000001</v>
      </c>
      <c r="F28" s="244">
        <v>39652.341</v>
      </c>
      <c r="G28" s="244">
        <v>31166.1</v>
      </c>
      <c r="H28" s="308">
        <f t="shared" si="5"/>
        <v>-8486.2410000000018</v>
      </c>
      <c r="I28" s="240">
        <v>33603.9</v>
      </c>
      <c r="J28" s="240">
        <f>I28-G28</f>
        <v>2437.8000000000029</v>
      </c>
      <c r="K28" s="240">
        <v>44197.4</v>
      </c>
      <c r="L28" s="240">
        <f t="shared" si="0"/>
        <v>10593.5</v>
      </c>
      <c r="M28" s="240">
        <v>45975.9</v>
      </c>
      <c r="N28" s="259">
        <f t="shared" si="1"/>
        <v>1778.5</v>
      </c>
      <c r="O28" s="259">
        <v>47616.76</v>
      </c>
      <c r="P28" s="303">
        <f t="shared" si="6"/>
        <v>1640.8600000000006</v>
      </c>
      <c r="Q28" s="244">
        <f t="shared" si="2"/>
        <v>16450.660000000003</v>
      </c>
      <c r="R28" s="244">
        <v>48548.08</v>
      </c>
      <c r="S28" s="244">
        <f t="shared" si="3"/>
        <v>931.31999999999971</v>
      </c>
      <c r="T28" s="322">
        <v>11.64</v>
      </c>
      <c r="U28" s="322">
        <v>7.2</v>
      </c>
      <c r="V28" s="322">
        <v>6.66</v>
      </c>
      <c r="W28" s="322">
        <v>7.08</v>
      </c>
      <c r="X28" s="322">
        <v>10.56</v>
      </c>
      <c r="Y28" s="322">
        <v>7.86</v>
      </c>
      <c r="Z28" s="306">
        <v>7.7809999999999997</v>
      </c>
      <c r="AA28" s="306">
        <v>8.5</v>
      </c>
      <c r="AB28" s="307">
        <v>8.2850000000000001</v>
      </c>
    </row>
    <row r="29" spans="1:30">
      <c r="A29" s="248">
        <v>26</v>
      </c>
      <c r="B29" s="248" t="s">
        <v>60</v>
      </c>
      <c r="C29" s="240">
        <v>1863.751</v>
      </c>
      <c r="D29" s="246">
        <v>1398.18</v>
      </c>
      <c r="E29" s="240">
        <v>1788.09</v>
      </c>
      <c r="F29" s="244">
        <v>2905.29</v>
      </c>
      <c r="G29" s="252">
        <v>2965.29</v>
      </c>
      <c r="H29" s="240">
        <f t="shared" si="5"/>
        <v>60</v>
      </c>
      <c r="I29" s="240">
        <v>2874.61</v>
      </c>
      <c r="J29" s="308">
        <v>-90.68</v>
      </c>
      <c r="K29" s="240">
        <v>3044.38</v>
      </c>
      <c r="L29" s="240">
        <f t="shared" si="0"/>
        <v>169.76999999999998</v>
      </c>
      <c r="M29" s="240">
        <v>-4608.7</v>
      </c>
      <c r="N29" s="286">
        <f t="shared" si="1"/>
        <v>-7653.08</v>
      </c>
      <c r="O29" s="286">
        <v>-7107.94</v>
      </c>
      <c r="P29" s="318">
        <f t="shared" si="6"/>
        <v>-2499.2399999999998</v>
      </c>
      <c r="Q29" s="309">
        <f t="shared" si="2"/>
        <v>-10073.23</v>
      </c>
      <c r="R29" s="309">
        <v>-6585.58</v>
      </c>
      <c r="S29" s="244">
        <f t="shared" si="3"/>
        <v>522.35999999999967</v>
      </c>
      <c r="T29" s="322">
        <v>14.09</v>
      </c>
      <c r="U29" s="322">
        <v>12.08</v>
      </c>
      <c r="V29" s="322">
        <v>10.39</v>
      </c>
      <c r="W29" s="322">
        <v>15.24</v>
      </c>
      <c r="X29" s="322">
        <v>13.97</v>
      </c>
      <c r="Y29" s="254">
        <v>14.59</v>
      </c>
      <c r="Z29" s="306">
        <v>14965</v>
      </c>
      <c r="AA29" s="306">
        <v>14.268000000000001</v>
      </c>
      <c r="AB29" s="307">
        <v>0</v>
      </c>
      <c r="AD29" s="260">
        <f>I29-G29</f>
        <v>-90.679999999999836</v>
      </c>
    </row>
    <row r="30" spans="1:30">
      <c r="A30" s="248">
        <v>27</v>
      </c>
      <c r="B30" s="248" t="s">
        <v>61</v>
      </c>
      <c r="C30" s="240">
        <v>22668.48</v>
      </c>
      <c r="D30" s="246">
        <v>100</v>
      </c>
      <c r="E30" s="240">
        <v>28757.187999999998</v>
      </c>
      <c r="F30" s="244">
        <v>27293.287</v>
      </c>
      <c r="G30" s="244">
        <v>25251.07</v>
      </c>
      <c r="H30" s="308">
        <f t="shared" si="5"/>
        <v>-2042.2170000000006</v>
      </c>
      <c r="I30" s="240">
        <v>24231.95</v>
      </c>
      <c r="J30" s="308">
        <v>-1019.12</v>
      </c>
      <c r="K30" s="240">
        <v>23693.35</v>
      </c>
      <c r="L30" s="308">
        <f t="shared" si="0"/>
        <v>-538.60000000000218</v>
      </c>
      <c r="M30" s="240">
        <v>22511.8</v>
      </c>
      <c r="N30" s="286">
        <f t="shared" si="1"/>
        <v>-1181.5499999999993</v>
      </c>
      <c r="O30" s="259">
        <v>21012.26</v>
      </c>
      <c r="P30" s="318">
        <f t="shared" si="6"/>
        <v>-1499.5400000000009</v>
      </c>
      <c r="Q30" s="309">
        <f t="shared" si="2"/>
        <v>-4238.8100000000013</v>
      </c>
      <c r="R30" s="244">
        <v>19311.88</v>
      </c>
      <c r="S30" s="309">
        <f t="shared" si="3"/>
        <v>-1700.3799999999974</v>
      </c>
      <c r="T30" s="322">
        <v>12.49</v>
      </c>
      <c r="U30" s="322">
        <v>14.85</v>
      </c>
      <c r="V30" s="322">
        <v>13.63</v>
      </c>
      <c r="W30" s="322">
        <v>13.12</v>
      </c>
      <c r="X30" s="322">
        <v>12.62</v>
      </c>
      <c r="Y30" s="323">
        <v>12.44</v>
      </c>
      <c r="Z30" s="306">
        <v>12.196</v>
      </c>
      <c r="AA30" s="306">
        <v>12.625999999999999</v>
      </c>
      <c r="AB30" s="307">
        <v>12.363</v>
      </c>
      <c r="AD30" s="260">
        <f>I30-G30</f>
        <v>-1019.119999999999</v>
      </c>
    </row>
    <row r="31" spans="1:30">
      <c r="A31" s="248">
        <v>28</v>
      </c>
      <c r="B31" s="248" t="s">
        <v>62</v>
      </c>
      <c r="C31" s="240">
        <v>23651.887999999999</v>
      </c>
      <c r="D31" s="246">
        <v>100</v>
      </c>
      <c r="E31" s="240">
        <v>27271.944</v>
      </c>
      <c r="F31" s="244">
        <v>30240.22</v>
      </c>
      <c r="G31" s="244">
        <v>29807.91</v>
      </c>
      <c r="H31" s="240">
        <f t="shared" si="5"/>
        <v>-432.31000000000131</v>
      </c>
      <c r="I31" s="240">
        <v>31210.560000000001</v>
      </c>
      <c r="J31" s="240">
        <v>1402.65</v>
      </c>
      <c r="K31" s="240">
        <v>32430.28</v>
      </c>
      <c r="L31" s="240">
        <f t="shared" si="0"/>
        <v>1219.7199999999975</v>
      </c>
      <c r="M31" s="240">
        <v>32597</v>
      </c>
      <c r="N31" s="259">
        <f t="shared" si="1"/>
        <v>166.72000000000116</v>
      </c>
      <c r="O31" s="259">
        <v>33604.28</v>
      </c>
      <c r="P31" s="303">
        <f t="shared" si="6"/>
        <v>1007.2799999999988</v>
      </c>
      <c r="Q31" s="244">
        <f t="shared" si="2"/>
        <v>3796.369999999999</v>
      </c>
      <c r="R31" s="244">
        <v>33939.32</v>
      </c>
      <c r="S31" s="244">
        <f t="shared" si="3"/>
        <v>335.04000000000087</v>
      </c>
      <c r="T31" s="322">
        <v>13.82</v>
      </c>
      <c r="U31" s="322">
        <v>14.21</v>
      </c>
      <c r="V31" s="322">
        <v>14.82</v>
      </c>
      <c r="W31" s="322">
        <v>14.1</v>
      </c>
      <c r="X31" s="322">
        <v>15.42</v>
      </c>
      <c r="Y31" s="323">
        <v>14.51</v>
      </c>
      <c r="Z31" s="306">
        <v>14.709</v>
      </c>
      <c r="AA31" s="306">
        <v>14.093</v>
      </c>
      <c r="AB31" s="307">
        <v>14.005000000000001</v>
      </c>
      <c r="AD31" s="260">
        <f>I31-G31</f>
        <v>1402.6500000000015</v>
      </c>
    </row>
    <row r="32" spans="1:30">
      <c r="A32" s="248">
        <v>29</v>
      </c>
      <c r="B32" s="248" t="s">
        <v>63</v>
      </c>
      <c r="C32" s="240">
        <v>15497.375</v>
      </c>
      <c r="D32" s="246">
        <v>100</v>
      </c>
      <c r="E32" s="240">
        <v>28616.047999999999</v>
      </c>
      <c r="F32" s="244">
        <v>30327.64</v>
      </c>
      <c r="G32" s="244">
        <v>-45818.98</v>
      </c>
      <c r="H32" s="308">
        <f>G32-E32</f>
        <v>-74435.028000000006</v>
      </c>
      <c r="I32" s="240">
        <v>-52948.4</v>
      </c>
      <c r="J32" s="308">
        <f>I32-G32</f>
        <v>-7129.4199999999983</v>
      </c>
      <c r="K32" s="240">
        <v>19512.5</v>
      </c>
      <c r="L32" s="240">
        <f t="shared" si="0"/>
        <v>72460.899999999994</v>
      </c>
      <c r="M32" s="240">
        <v>81493.899999999994</v>
      </c>
      <c r="N32" s="240">
        <f t="shared" si="1"/>
        <v>61981.399999999994</v>
      </c>
      <c r="O32" s="240">
        <v>85195.09</v>
      </c>
      <c r="P32" s="303">
        <f>O32-M32</f>
        <v>3701.1900000000023</v>
      </c>
      <c r="Q32" s="244">
        <f t="shared" si="2"/>
        <v>131014.07</v>
      </c>
      <c r="R32" s="244">
        <v>84338.39</v>
      </c>
      <c r="S32" s="309">
        <f t="shared" si="3"/>
        <v>-856.69999999999709</v>
      </c>
      <c r="T32" s="322">
        <v>14.16</v>
      </c>
      <c r="U32" s="322">
        <v>15.56</v>
      </c>
      <c r="V32" s="322">
        <v>14.29</v>
      </c>
      <c r="W32" s="322">
        <v>14.71</v>
      </c>
      <c r="X32" s="322">
        <v>14.04</v>
      </c>
      <c r="Y32" s="322"/>
      <c r="Z32" s="306"/>
      <c r="AA32" s="306">
        <v>9.6010000000000009</v>
      </c>
      <c r="AB32" s="307">
        <v>32.293999999999997</v>
      </c>
      <c r="AD32" s="260">
        <f>I32-G32</f>
        <v>-7129.4199999999983</v>
      </c>
    </row>
    <row r="33" spans="1:28">
      <c r="A33" s="248" t="s">
        <v>37</v>
      </c>
      <c r="B33" s="248"/>
      <c r="C33" s="240"/>
      <c r="D33" s="328"/>
      <c r="E33" s="240"/>
      <c r="F33" s="244"/>
      <c r="G33" s="248"/>
      <c r="H33" s="268"/>
      <c r="I33" s="329"/>
      <c r="J33" s="329"/>
      <c r="K33" s="329"/>
      <c r="L33" s="329"/>
      <c r="M33" s="329"/>
      <c r="N33" s="329"/>
      <c r="O33" s="329"/>
      <c r="P33" s="244"/>
      <c r="Q33" s="329"/>
      <c r="R33" s="329"/>
      <c r="S33" s="329"/>
      <c r="T33" s="322"/>
      <c r="U33" s="322"/>
      <c r="V33" s="322"/>
      <c r="W33" s="322"/>
      <c r="X33" s="322"/>
      <c r="Y33" s="322"/>
      <c r="Z33" s="306"/>
      <c r="AA33" s="306"/>
      <c r="AB33" s="307"/>
    </row>
    <row r="35" spans="1:28">
      <c r="J35" s="226">
        <v>18</v>
      </c>
      <c r="N35" s="226">
        <v>12</v>
      </c>
    </row>
    <row r="36" spans="1:28">
      <c r="E36" s="330"/>
    </row>
    <row r="37" spans="1:28">
      <c r="E37" s="271"/>
    </row>
    <row r="38" spans="1:28">
      <c r="E38" s="271"/>
    </row>
    <row r="39" spans="1:28">
      <c r="E39" s="271"/>
    </row>
  </sheetData>
  <mergeCells count="4">
    <mergeCell ref="A2:A3"/>
    <mergeCell ref="B2:B3"/>
    <mergeCell ref="T2:AA2"/>
    <mergeCell ref="C2:N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3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21" sqref="C21"/>
    </sheetView>
  </sheetViews>
  <sheetFormatPr defaultRowHeight="15"/>
  <cols>
    <col min="1" max="1" width="5.7109375" customWidth="1"/>
    <col min="2" max="2" width="27.28515625" customWidth="1"/>
    <col min="5" max="5" width="10.5703125" customWidth="1"/>
    <col min="6" max="6" width="10.140625" customWidth="1"/>
    <col min="7" max="7" width="13.28515625" customWidth="1"/>
    <col min="8" max="8" width="12" customWidth="1"/>
    <col min="9" max="9" width="13.85546875" customWidth="1"/>
    <col min="10" max="10" width="10.140625" bestFit="1" customWidth="1"/>
    <col min="11" max="11" width="11.85546875" customWidth="1"/>
    <col min="12" max="12" width="10.140625" bestFit="1" customWidth="1"/>
    <col min="13" max="13" width="12.28515625" customWidth="1"/>
    <col min="14" max="14" width="11.28515625" customWidth="1"/>
    <col min="15" max="15" width="12.140625" customWidth="1"/>
    <col min="16" max="16" width="12.140625" style="167" customWidth="1"/>
    <col min="21" max="22" width="10.140625" bestFit="1" customWidth="1"/>
    <col min="23" max="23" width="9.5703125" bestFit="1" customWidth="1"/>
    <col min="24" max="24" width="9.5703125" style="167" customWidth="1"/>
    <col min="26" max="26" width="9.7109375" bestFit="1" customWidth="1"/>
  </cols>
  <sheetData>
    <row r="1" spans="1:26">
      <c r="P1" s="168"/>
    </row>
    <row r="2" spans="1:26" ht="24.75" customHeight="1">
      <c r="A2" s="497" t="s">
        <v>11</v>
      </c>
      <c r="B2" s="498" t="s">
        <v>12</v>
      </c>
      <c r="C2" s="499" t="s">
        <v>64</v>
      </c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1"/>
      <c r="O2" s="145"/>
      <c r="P2" s="169"/>
      <c r="Q2" s="499" t="s">
        <v>65</v>
      </c>
      <c r="R2" s="500"/>
      <c r="S2" s="500"/>
      <c r="T2" s="500"/>
      <c r="U2" s="500"/>
      <c r="V2" s="500"/>
      <c r="W2" s="500"/>
      <c r="X2" s="502"/>
    </row>
    <row r="3" spans="1:26" ht="51">
      <c r="A3" s="497"/>
      <c r="B3" s="498"/>
      <c r="C3" s="144" t="s">
        <v>68</v>
      </c>
      <c r="D3" s="144" t="s">
        <v>85</v>
      </c>
      <c r="E3" s="144" t="s">
        <v>69</v>
      </c>
      <c r="F3" s="144" t="s">
        <v>70</v>
      </c>
      <c r="G3" s="2" t="s">
        <v>42</v>
      </c>
      <c r="H3" s="2" t="s">
        <v>71</v>
      </c>
      <c r="I3" s="2" t="s">
        <v>66</v>
      </c>
      <c r="J3" s="114">
        <v>42644</v>
      </c>
      <c r="K3" s="2" t="s">
        <v>83</v>
      </c>
      <c r="L3" s="114">
        <v>42736</v>
      </c>
      <c r="M3" s="141" t="s">
        <v>84</v>
      </c>
      <c r="N3" s="114">
        <v>42826</v>
      </c>
      <c r="O3" s="2" t="s">
        <v>91</v>
      </c>
      <c r="P3" s="170" t="s">
        <v>100</v>
      </c>
      <c r="Q3" s="144" t="s">
        <v>68</v>
      </c>
      <c r="R3" s="2" t="s">
        <v>69</v>
      </c>
      <c r="S3" s="2" t="s">
        <v>70</v>
      </c>
      <c r="T3" s="2" t="s">
        <v>71</v>
      </c>
      <c r="U3" s="114">
        <v>42644</v>
      </c>
      <c r="V3" s="114">
        <v>42736</v>
      </c>
      <c r="W3" s="114">
        <v>42826</v>
      </c>
      <c r="X3" s="165">
        <v>42917</v>
      </c>
      <c r="Z3" s="143" t="s">
        <v>92</v>
      </c>
    </row>
    <row r="4" spans="1:26">
      <c r="A4" s="9">
        <v>1</v>
      </c>
      <c r="B4" s="7" t="s">
        <v>1</v>
      </c>
      <c r="C4" s="12">
        <v>25090.6</v>
      </c>
      <c r="D4" s="89">
        <v>6272.75</v>
      </c>
      <c r="E4" s="12">
        <v>40999.599999999999</v>
      </c>
      <c r="F4" s="12">
        <v>41637.300000000003</v>
      </c>
      <c r="G4" s="12">
        <v>637.70000000000437</v>
      </c>
      <c r="H4" s="12">
        <v>48627.728000000003</v>
      </c>
      <c r="I4" s="50">
        <f>H4-F4</f>
        <v>6990.4279999999999</v>
      </c>
      <c r="J4" s="12">
        <v>50442.837</v>
      </c>
      <c r="K4" s="12">
        <f>J4-H4</f>
        <v>1815.1089999999967</v>
      </c>
      <c r="L4" s="54">
        <v>50052.62</v>
      </c>
      <c r="M4">
        <f>L4-J4</f>
        <v>-390.21699999999691</v>
      </c>
      <c r="N4" s="12">
        <v>57273.58</v>
      </c>
      <c r="O4" s="12">
        <v>7220.96</v>
      </c>
      <c r="P4" s="12">
        <v>60929.79</v>
      </c>
      <c r="Q4" s="13">
        <v>13.73</v>
      </c>
      <c r="R4" s="13">
        <v>14.49</v>
      </c>
      <c r="S4" s="64">
        <v>13.93</v>
      </c>
      <c r="T4" s="13">
        <v>14.63</v>
      </c>
      <c r="U4" s="13">
        <v>14.93</v>
      </c>
      <c r="V4" s="128">
        <v>12.78</v>
      </c>
      <c r="W4" s="140">
        <v>13.194000000000001</v>
      </c>
      <c r="X4" s="166">
        <v>12.936</v>
      </c>
      <c r="Z4" s="18">
        <f>N4-L4</f>
        <v>7220.9599999999991</v>
      </c>
    </row>
    <row r="5" spans="1:26">
      <c r="A5" s="9">
        <v>2</v>
      </c>
      <c r="B5" s="7" t="s">
        <v>9</v>
      </c>
      <c r="C5" s="12">
        <v>147336.5</v>
      </c>
      <c r="D5" s="89">
        <v>65193.5</v>
      </c>
      <c r="E5" s="12">
        <v>213932.9</v>
      </c>
      <c r="F5" s="12">
        <v>215846.7</v>
      </c>
      <c r="G5" s="12">
        <v>1913.8000000000175</v>
      </c>
      <c r="H5" s="12">
        <v>212725.571</v>
      </c>
      <c r="I5" s="50">
        <f t="shared" ref="I5:I36" si="0">H5-F5</f>
        <v>-3121.1290000000154</v>
      </c>
      <c r="J5" s="12">
        <v>265346.16600000003</v>
      </c>
      <c r="K5" s="12">
        <f t="shared" ref="K5:K36" si="1">J5-H5</f>
        <v>52620.59500000003</v>
      </c>
      <c r="L5" s="54">
        <v>270351.53999999998</v>
      </c>
      <c r="M5">
        <f>L5-J5</f>
        <v>5005.3739999999525</v>
      </c>
      <c r="N5" s="30">
        <v>268215.45</v>
      </c>
      <c r="O5" s="30">
        <v>-2136.09</v>
      </c>
      <c r="P5" s="12">
        <v>270530.19</v>
      </c>
      <c r="Q5" s="13">
        <v>12.98</v>
      </c>
      <c r="R5" s="13">
        <v>13.35</v>
      </c>
      <c r="S5" s="64">
        <v>13.6</v>
      </c>
      <c r="T5" s="13">
        <v>12.62</v>
      </c>
      <c r="U5" s="13">
        <v>13.92</v>
      </c>
      <c r="V5" s="128">
        <v>13.15</v>
      </c>
      <c r="W5" s="140">
        <v>14.24</v>
      </c>
      <c r="X5" s="166">
        <v>13.702</v>
      </c>
    </row>
    <row r="6" spans="1:26" ht="25.5">
      <c r="A6" s="9">
        <v>3</v>
      </c>
      <c r="B6" s="7" t="s">
        <v>2</v>
      </c>
      <c r="C6" s="12">
        <v>80923.8</v>
      </c>
      <c r="D6" s="89">
        <v>20231</v>
      </c>
      <c r="E6" s="12">
        <v>154526.20000000001</v>
      </c>
      <c r="F6" s="12">
        <v>147526.20000000001</v>
      </c>
      <c r="G6" s="12">
        <v>-7000</v>
      </c>
      <c r="H6" s="12">
        <v>144848.11499999999</v>
      </c>
      <c r="I6" s="50">
        <f t="shared" si="0"/>
        <v>-2678.085000000021</v>
      </c>
      <c r="J6" s="12">
        <v>141762.00099999999</v>
      </c>
      <c r="K6" s="12">
        <f t="shared" si="1"/>
        <v>-3086.1140000000014</v>
      </c>
      <c r="L6" s="54">
        <v>141177.66</v>
      </c>
      <c r="M6" s="164">
        <f>L6-J6</f>
        <v>-584.3409999999858</v>
      </c>
      <c r="N6" s="36">
        <v>140555.89000000001</v>
      </c>
      <c r="O6" s="36">
        <v>-621.77</v>
      </c>
      <c r="P6" s="171">
        <v>207470.28</v>
      </c>
      <c r="Q6" s="14">
        <v>14.2</v>
      </c>
      <c r="R6" s="14">
        <v>16.07</v>
      </c>
      <c r="S6" s="65">
        <v>14.04</v>
      </c>
      <c r="T6" s="14">
        <v>14.75</v>
      </c>
      <c r="U6" s="14">
        <v>13.87</v>
      </c>
      <c r="V6" s="127">
        <v>12.62</v>
      </c>
      <c r="W6" s="140">
        <v>12.884</v>
      </c>
      <c r="X6" s="166">
        <v>16.977</v>
      </c>
      <c r="Z6" s="18">
        <f>L6-N6</f>
        <v>621.76999999998952</v>
      </c>
    </row>
    <row r="7" spans="1:26">
      <c r="A7" s="9">
        <v>4</v>
      </c>
      <c r="B7" s="7" t="s">
        <v>17</v>
      </c>
      <c r="C7" s="12">
        <v>48430.400000000001</v>
      </c>
      <c r="D7" s="89">
        <v>12107.5</v>
      </c>
      <c r="E7" s="12">
        <v>58559.3</v>
      </c>
      <c r="F7" s="12">
        <v>61273.599999999999</v>
      </c>
      <c r="G7" s="12">
        <v>2714.2999999999956</v>
      </c>
      <c r="H7" s="12">
        <v>63262.870999999999</v>
      </c>
      <c r="I7" s="50">
        <f t="shared" si="0"/>
        <v>1989.2710000000006</v>
      </c>
      <c r="J7" s="12">
        <v>63362.671999999999</v>
      </c>
      <c r="K7" s="12">
        <f t="shared" si="1"/>
        <v>99.800999999999476</v>
      </c>
      <c r="L7" s="54">
        <v>71645.289999999994</v>
      </c>
      <c r="M7" s="12">
        <v>8282.6200000000008</v>
      </c>
      <c r="N7" s="22">
        <v>69876.09</v>
      </c>
      <c r="O7" s="22">
        <v>-1769.2</v>
      </c>
      <c r="P7" s="22">
        <v>71136.03</v>
      </c>
      <c r="Q7" s="13">
        <v>10.8</v>
      </c>
      <c r="R7" s="13">
        <v>11.73</v>
      </c>
      <c r="S7" s="64">
        <v>11.65</v>
      </c>
      <c r="T7" s="13">
        <v>12.22</v>
      </c>
      <c r="U7" s="13">
        <v>11.64</v>
      </c>
      <c r="V7" s="128">
        <v>13.36</v>
      </c>
      <c r="W7" s="29">
        <v>12.364000000000001</v>
      </c>
      <c r="X7" s="166">
        <v>12.683999999999999</v>
      </c>
      <c r="Z7" s="18">
        <f t="shared" ref="Z7:Z16" si="2">N7-L7</f>
        <v>-1769.1999999999971</v>
      </c>
    </row>
    <row r="8" spans="1:26">
      <c r="A8" s="9">
        <v>5</v>
      </c>
      <c r="B8" s="7" t="s">
        <v>18</v>
      </c>
      <c r="C8" s="12">
        <v>28823.599999999999</v>
      </c>
      <c r="D8" s="93">
        <v>7206</v>
      </c>
      <c r="E8" s="12">
        <v>41578.9</v>
      </c>
      <c r="F8" s="12">
        <v>41627.4</v>
      </c>
      <c r="G8" s="12">
        <v>48.5</v>
      </c>
      <c r="H8" s="12">
        <v>38096.701000000001</v>
      </c>
      <c r="I8" s="50">
        <f t="shared" si="0"/>
        <v>-3530.6990000000005</v>
      </c>
      <c r="J8" s="12">
        <v>31970.085999999999</v>
      </c>
      <c r="K8" s="12">
        <f t="shared" si="1"/>
        <v>-6126.6150000000016</v>
      </c>
      <c r="L8" s="54">
        <v>36060.83</v>
      </c>
      <c r="M8" s="12">
        <v>4090.74</v>
      </c>
      <c r="N8" s="12">
        <v>36992.11</v>
      </c>
      <c r="O8" s="12">
        <v>931.28</v>
      </c>
      <c r="P8" s="12">
        <v>37562.410000000003</v>
      </c>
      <c r="Q8" s="13">
        <v>11.89</v>
      </c>
      <c r="R8" s="13">
        <v>15.81</v>
      </c>
      <c r="S8" s="64">
        <v>15.95</v>
      </c>
      <c r="T8" s="13">
        <v>17.100000000000001</v>
      </c>
      <c r="U8" s="13">
        <v>14.62</v>
      </c>
      <c r="V8" s="128">
        <v>16.07</v>
      </c>
      <c r="W8" s="140">
        <v>14.925000000000001</v>
      </c>
      <c r="X8" s="166">
        <v>15.236000000000001</v>
      </c>
      <c r="Z8" s="18">
        <f t="shared" si="2"/>
        <v>931.27999999999884</v>
      </c>
    </row>
    <row r="9" spans="1:26">
      <c r="A9" s="9">
        <v>6</v>
      </c>
      <c r="B9" s="7" t="s">
        <v>3</v>
      </c>
      <c r="C9" s="12">
        <v>25812.799999999999</v>
      </c>
      <c r="D9" s="93">
        <v>6000</v>
      </c>
      <c r="E9" s="12">
        <v>31765.5</v>
      </c>
      <c r="F9" s="12">
        <v>26552.2</v>
      </c>
      <c r="G9" s="12">
        <v>-5213.2999999999993</v>
      </c>
      <c r="H9" s="12">
        <v>29076.142</v>
      </c>
      <c r="I9" s="50">
        <f t="shared" si="0"/>
        <v>2523.9419999999991</v>
      </c>
      <c r="J9" s="12">
        <v>30940.149000000001</v>
      </c>
      <c r="K9" s="12">
        <f t="shared" si="1"/>
        <v>1864.0070000000014</v>
      </c>
      <c r="L9" s="115">
        <v>32298.959999999999</v>
      </c>
      <c r="M9" s="12">
        <v>1358.81</v>
      </c>
      <c r="N9" s="12">
        <v>28765.84</v>
      </c>
      <c r="O9" s="12">
        <v>-3533.12</v>
      </c>
      <c r="P9" s="12">
        <v>27561.45</v>
      </c>
      <c r="Q9" s="13">
        <v>13.67</v>
      </c>
      <c r="R9" s="13">
        <v>12.79</v>
      </c>
      <c r="S9" s="65">
        <v>10.43</v>
      </c>
      <c r="T9" s="13">
        <v>11.02</v>
      </c>
      <c r="U9" s="13">
        <v>12.29</v>
      </c>
      <c r="V9" s="128">
        <v>12.26</v>
      </c>
      <c r="W9" s="140">
        <v>11.666</v>
      </c>
      <c r="X9" s="166">
        <v>11.368</v>
      </c>
      <c r="Z9" s="18">
        <f t="shared" si="2"/>
        <v>-3533.119999999999</v>
      </c>
    </row>
    <row r="10" spans="1:26">
      <c r="A10" s="9">
        <v>7</v>
      </c>
      <c r="B10" s="7" t="s">
        <v>4</v>
      </c>
      <c r="C10" s="12">
        <v>771040.3</v>
      </c>
      <c r="D10" s="93">
        <v>307390.5</v>
      </c>
      <c r="E10" s="12">
        <v>1014666</v>
      </c>
      <c r="F10" s="12">
        <v>958417.3</v>
      </c>
      <c r="G10" s="12">
        <v>-56248.699999999953</v>
      </c>
      <c r="H10" s="12">
        <v>1058241.2720000001</v>
      </c>
      <c r="I10" s="50">
        <f t="shared" si="0"/>
        <v>99823.972000000067</v>
      </c>
      <c r="J10" s="12">
        <v>1044576.075</v>
      </c>
      <c r="K10" s="12">
        <f t="shared" si="1"/>
        <v>-13665.19700000016</v>
      </c>
      <c r="L10" s="50">
        <v>1017820.77</v>
      </c>
      <c r="M10" s="30">
        <v>-26755.3</v>
      </c>
      <c r="N10" s="30">
        <v>1043237.11</v>
      </c>
      <c r="O10" s="30">
        <v>25416.34</v>
      </c>
      <c r="P10" s="171">
        <v>1024231.08</v>
      </c>
      <c r="Q10" s="13">
        <v>12.65</v>
      </c>
      <c r="R10" s="13">
        <v>13.15</v>
      </c>
      <c r="S10" s="65">
        <v>12.21</v>
      </c>
      <c r="T10" s="13">
        <v>11.56</v>
      </c>
      <c r="U10" s="13">
        <v>11.6</v>
      </c>
      <c r="V10" s="128">
        <v>11.11</v>
      </c>
      <c r="W10" s="140">
        <v>11.513</v>
      </c>
      <c r="X10" s="166">
        <v>10.757999999999999</v>
      </c>
      <c r="Z10" s="18">
        <f t="shared" si="2"/>
        <v>25416.339999999967</v>
      </c>
    </row>
    <row r="11" spans="1:26">
      <c r="A11" s="9">
        <v>8</v>
      </c>
      <c r="B11" s="7" t="s">
        <v>5</v>
      </c>
      <c r="C11" s="12">
        <v>119716.5</v>
      </c>
      <c r="D11" s="93">
        <v>29929</v>
      </c>
      <c r="E11" s="12">
        <v>151265.20000000001</v>
      </c>
      <c r="F11" s="12">
        <v>145172</v>
      </c>
      <c r="G11" s="12">
        <v>-6093.2000000000116</v>
      </c>
      <c r="H11" s="12">
        <v>150037.82</v>
      </c>
      <c r="I11" s="50">
        <f t="shared" si="0"/>
        <v>4865.820000000007</v>
      </c>
      <c r="J11" s="12">
        <v>146292.617</v>
      </c>
      <c r="K11" s="12">
        <f t="shared" si="1"/>
        <v>-3745.2030000000086</v>
      </c>
      <c r="L11" s="50">
        <v>152675.76</v>
      </c>
      <c r="M11" s="12">
        <v>6383.14</v>
      </c>
      <c r="N11" s="12">
        <v>144761.46</v>
      </c>
      <c r="O11" s="12">
        <v>-7914.3</v>
      </c>
      <c r="P11" s="12">
        <v>154159.46</v>
      </c>
      <c r="Q11" s="13">
        <v>12.32</v>
      </c>
      <c r="R11" s="13">
        <v>13.86</v>
      </c>
      <c r="S11" s="64">
        <v>12.58</v>
      </c>
      <c r="T11" s="13">
        <v>12.52</v>
      </c>
      <c r="U11" s="13">
        <v>12.62</v>
      </c>
      <c r="V11" s="128">
        <v>13.45</v>
      </c>
      <c r="W11" s="140">
        <v>13.281000000000001</v>
      </c>
      <c r="X11" s="166">
        <v>13.648999999999999</v>
      </c>
      <c r="Z11" s="18">
        <f t="shared" si="2"/>
        <v>-7914.3000000000175</v>
      </c>
    </row>
    <row r="12" spans="1:26">
      <c r="A12" s="9">
        <v>9</v>
      </c>
      <c r="B12" s="7" t="s">
        <v>6</v>
      </c>
      <c r="C12" s="12">
        <v>502991.5</v>
      </c>
      <c r="D12" s="93">
        <v>125748</v>
      </c>
      <c r="E12" s="12">
        <v>646057.5</v>
      </c>
      <c r="F12" s="12">
        <v>614477.5</v>
      </c>
      <c r="G12" s="12">
        <v>-31580</v>
      </c>
      <c r="H12" s="12">
        <v>625904.47499999998</v>
      </c>
      <c r="I12" s="50">
        <f t="shared" si="0"/>
        <v>11426.974999999977</v>
      </c>
      <c r="J12" s="12">
        <v>624032.15800000005</v>
      </c>
      <c r="K12" s="12">
        <f t="shared" si="1"/>
        <v>-1872.3169999999227</v>
      </c>
      <c r="L12" s="50">
        <v>689640.76</v>
      </c>
      <c r="M12" s="12">
        <v>65608.600000000006</v>
      </c>
      <c r="N12" s="12">
        <v>641959.56999999995</v>
      </c>
      <c r="O12" s="12">
        <v>-47681.19</v>
      </c>
      <c r="P12" s="12">
        <v>651721.09</v>
      </c>
      <c r="Q12" s="13">
        <v>12.45</v>
      </c>
      <c r="R12" s="13">
        <v>13.64</v>
      </c>
      <c r="S12" s="64">
        <v>12.5</v>
      </c>
      <c r="T12" s="13">
        <v>12.51</v>
      </c>
      <c r="U12" s="13">
        <v>12.13</v>
      </c>
      <c r="V12" s="128">
        <v>13.92</v>
      </c>
      <c r="W12" s="140">
        <v>13.125</v>
      </c>
      <c r="X12" s="166">
        <v>12.919</v>
      </c>
      <c r="Z12" s="18">
        <f t="shared" si="2"/>
        <v>-47681.190000000061</v>
      </c>
    </row>
    <row r="13" spans="1:26">
      <c r="A13" s="9">
        <v>10</v>
      </c>
      <c r="B13" s="7" t="s">
        <v>7</v>
      </c>
      <c r="C13" s="12">
        <v>35203.800000000003</v>
      </c>
      <c r="D13" s="93">
        <v>8801</v>
      </c>
      <c r="E13" s="12">
        <v>53571.4</v>
      </c>
      <c r="F13" s="12">
        <v>47861.5</v>
      </c>
      <c r="G13" s="12">
        <v>-5709.9000000000015</v>
      </c>
      <c r="H13" s="12">
        <v>54166.624000000003</v>
      </c>
      <c r="I13" s="50">
        <f t="shared" si="0"/>
        <v>6305.1240000000034</v>
      </c>
      <c r="J13" s="12">
        <v>56793.385999999999</v>
      </c>
      <c r="K13" s="12">
        <f t="shared" si="1"/>
        <v>2626.7619999999952</v>
      </c>
      <c r="L13" s="50">
        <v>97914.78</v>
      </c>
      <c r="M13" s="30">
        <f>L13-J13</f>
        <v>41121.394</v>
      </c>
      <c r="N13" s="30">
        <v>94486</v>
      </c>
      <c r="O13" s="30">
        <v>-3428.78</v>
      </c>
      <c r="P13" s="171">
        <v>95035</v>
      </c>
      <c r="Q13" s="13">
        <v>12.81</v>
      </c>
      <c r="R13" s="13">
        <v>11.37</v>
      </c>
      <c r="S13" s="65">
        <v>10.71</v>
      </c>
      <c r="T13" s="13">
        <v>12.27</v>
      </c>
      <c r="U13" s="13">
        <v>12.56</v>
      </c>
      <c r="V13" s="128">
        <v>13.86</v>
      </c>
      <c r="W13" s="140">
        <v>13.581</v>
      </c>
      <c r="X13" s="166">
        <v>13.827999999999999</v>
      </c>
      <c r="Z13" s="18">
        <f t="shared" si="2"/>
        <v>-3428.7799999999988</v>
      </c>
    </row>
    <row r="14" spans="1:26">
      <c r="A14" s="9">
        <v>11</v>
      </c>
      <c r="B14" s="80" t="s">
        <v>8</v>
      </c>
      <c r="C14" s="12">
        <v>39731.4</v>
      </c>
      <c r="D14" s="93">
        <v>9932.75</v>
      </c>
      <c r="E14" s="12">
        <v>43345.599999999999</v>
      </c>
      <c r="F14" s="12">
        <v>42816</v>
      </c>
      <c r="G14" s="12">
        <v>-529.59999999999854</v>
      </c>
      <c r="H14" s="12">
        <v>43445.625</v>
      </c>
      <c r="I14" s="50">
        <f t="shared" si="0"/>
        <v>629.625</v>
      </c>
      <c r="J14" s="12">
        <v>39037.178999999996</v>
      </c>
      <c r="K14" s="12">
        <f t="shared" si="1"/>
        <v>-4408.4460000000036</v>
      </c>
      <c r="L14" s="50">
        <v>36554.15</v>
      </c>
      <c r="M14" s="36">
        <f>L14-J14</f>
        <v>-2483.028999999995</v>
      </c>
      <c r="N14" s="36">
        <v>36178.35</v>
      </c>
      <c r="O14" s="36">
        <v>-375.8</v>
      </c>
      <c r="P14" s="171">
        <v>43593.55</v>
      </c>
      <c r="Q14" s="13">
        <v>14.09</v>
      </c>
      <c r="R14" s="13">
        <v>16.02</v>
      </c>
      <c r="S14" s="64">
        <v>15.84</v>
      </c>
      <c r="T14" s="13">
        <v>16.48</v>
      </c>
      <c r="U14" s="13">
        <v>14.95</v>
      </c>
      <c r="V14" s="128">
        <v>13.55</v>
      </c>
      <c r="W14" s="140">
        <v>14.109</v>
      </c>
      <c r="X14" s="166">
        <v>16.922000000000001</v>
      </c>
      <c r="Z14" s="18">
        <f t="shared" si="2"/>
        <v>-375.80000000000291</v>
      </c>
    </row>
    <row r="15" spans="1:26">
      <c r="A15" s="9">
        <v>12</v>
      </c>
      <c r="B15" s="7" t="s">
        <v>26</v>
      </c>
      <c r="C15" s="12">
        <v>28984.5</v>
      </c>
      <c r="D15" s="93">
        <v>7246</v>
      </c>
      <c r="E15" s="12">
        <v>26211.599999999999</v>
      </c>
      <c r="F15" s="12">
        <v>28431.1</v>
      </c>
      <c r="G15" s="12">
        <v>2219.5</v>
      </c>
      <c r="H15" s="12">
        <v>26659.102999999999</v>
      </c>
      <c r="I15" s="50">
        <f t="shared" si="0"/>
        <v>-1771.9969999999994</v>
      </c>
      <c r="J15" s="12">
        <v>25441.73</v>
      </c>
      <c r="K15" s="12">
        <f t="shared" si="1"/>
        <v>-1217.3729999999996</v>
      </c>
      <c r="L15" s="50">
        <v>27828.57</v>
      </c>
      <c r="M15" s="30">
        <f>L15-J15</f>
        <v>2386.84</v>
      </c>
      <c r="N15" s="30">
        <v>19685.87</v>
      </c>
      <c r="O15" s="30">
        <v>-8142.7</v>
      </c>
      <c r="P15" s="171">
        <v>22786.75</v>
      </c>
      <c r="Q15" s="13">
        <v>17.579999999999998</v>
      </c>
      <c r="R15" s="13">
        <v>18.59</v>
      </c>
      <c r="S15" s="64">
        <v>20.149999999999999</v>
      </c>
      <c r="T15" s="13">
        <v>19.05</v>
      </c>
      <c r="U15" s="13">
        <v>18.43</v>
      </c>
      <c r="V15" s="128">
        <v>20.23</v>
      </c>
      <c r="W15" s="140">
        <v>14.525</v>
      </c>
      <c r="X15" s="166">
        <v>15.217000000000001</v>
      </c>
      <c r="Z15" s="18">
        <f t="shared" si="2"/>
        <v>-8142.7000000000007</v>
      </c>
    </row>
    <row r="16" spans="1:26">
      <c r="A16" s="9">
        <v>13</v>
      </c>
      <c r="B16" s="7" t="s">
        <v>22</v>
      </c>
      <c r="C16" s="10">
        <v>47412.3</v>
      </c>
      <c r="D16" s="93">
        <v>11853</v>
      </c>
      <c r="E16" s="10">
        <v>48836.1</v>
      </c>
      <c r="F16" s="10">
        <v>48335.8</v>
      </c>
      <c r="G16" s="10">
        <v>-500.29999999999563</v>
      </c>
      <c r="H16" s="10">
        <v>47412.464999999997</v>
      </c>
      <c r="I16" s="50">
        <f t="shared" si="0"/>
        <v>-923.3350000000064</v>
      </c>
      <c r="J16" s="12">
        <v>46406.699000000001</v>
      </c>
      <c r="K16" s="12">
        <f t="shared" si="1"/>
        <v>-1005.765999999996</v>
      </c>
      <c r="L16" s="50">
        <v>37052.699999999997</v>
      </c>
      <c r="M16" s="30">
        <f>L16-J16</f>
        <v>-9353.9990000000034</v>
      </c>
      <c r="N16" s="30">
        <v>37209.040000000001</v>
      </c>
      <c r="O16" s="30">
        <v>156.34</v>
      </c>
      <c r="P16" s="171">
        <v>39486.65</v>
      </c>
      <c r="Q16" s="11">
        <v>15.74</v>
      </c>
      <c r="R16" s="11">
        <v>16.46</v>
      </c>
      <c r="S16" s="66">
        <v>17.07</v>
      </c>
      <c r="T16" s="11">
        <v>16.43</v>
      </c>
      <c r="U16" s="11">
        <v>16.579999999999998</v>
      </c>
      <c r="V16" s="129">
        <v>16.68</v>
      </c>
      <c r="W16" s="140">
        <v>16.965</v>
      </c>
      <c r="X16" s="166">
        <v>20.623999999999999</v>
      </c>
      <c r="Z16" s="18">
        <f t="shared" si="2"/>
        <v>156.34000000000378</v>
      </c>
    </row>
    <row r="17" spans="1:26">
      <c r="A17" s="9">
        <v>14</v>
      </c>
      <c r="B17" s="7" t="s">
        <v>23</v>
      </c>
      <c r="C17" s="10">
        <v>36023.300000000003</v>
      </c>
      <c r="D17" s="93">
        <v>9005.75</v>
      </c>
      <c r="E17" s="10">
        <v>34591.9</v>
      </c>
      <c r="F17" s="10">
        <v>28412.1</v>
      </c>
      <c r="G17" s="10">
        <v>-6179.8000000000029</v>
      </c>
      <c r="H17" s="10">
        <v>30935.255000000001</v>
      </c>
      <c r="I17" s="50">
        <f t="shared" si="0"/>
        <v>2523.1550000000025</v>
      </c>
      <c r="J17" s="12">
        <v>32218.507000000001</v>
      </c>
      <c r="K17" s="12">
        <f t="shared" si="1"/>
        <v>1283.2520000000004</v>
      </c>
      <c r="L17" s="50"/>
      <c r="M17" s="29"/>
      <c r="N17" s="30"/>
      <c r="O17" s="30"/>
      <c r="P17" s="171"/>
      <c r="Q17" s="11">
        <v>11.39</v>
      </c>
      <c r="R17" s="11">
        <v>13.03</v>
      </c>
      <c r="S17" s="64">
        <v>11.63</v>
      </c>
      <c r="T17" s="11">
        <v>12.89</v>
      </c>
      <c r="U17" s="11">
        <v>13.12</v>
      </c>
      <c r="V17" s="11"/>
      <c r="W17" s="140"/>
      <c r="X17" s="166"/>
    </row>
    <row r="18" spans="1:26">
      <c r="A18" s="9">
        <v>15</v>
      </c>
      <c r="B18" s="7" t="s">
        <v>24</v>
      </c>
      <c r="C18" s="10">
        <v>26500.1</v>
      </c>
      <c r="D18" s="93">
        <v>6625</v>
      </c>
      <c r="E18" s="10">
        <v>28106.6</v>
      </c>
      <c r="F18" s="10">
        <v>27093.5</v>
      </c>
      <c r="G18" s="10">
        <v>-1013.0999999999985</v>
      </c>
      <c r="H18" s="10">
        <v>27762.187000000002</v>
      </c>
      <c r="I18" s="50">
        <f t="shared" si="0"/>
        <v>668.68700000000172</v>
      </c>
      <c r="J18" s="12">
        <v>27571.326000000001</v>
      </c>
      <c r="K18" s="12">
        <f t="shared" si="1"/>
        <v>-190.86100000000079</v>
      </c>
      <c r="L18" s="50">
        <v>28477.26</v>
      </c>
      <c r="M18" s="30">
        <f t="shared" ref="M18:M25" si="3">L18-J18</f>
        <v>905.93399999999747</v>
      </c>
      <c r="N18" s="30">
        <v>30326.09</v>
      </c>
      <c r="O18" s="30">
        <v>1848.83</v>
      </c>
      <c r="P18" s="171">
        <v>30464.27</v>
      </c>
      <c r="Q18" s="11">
        <v>12.11</v>
      </c>
      <c r="R18" s="11">
        <v>13.02</v>
      </c>
      <c r="S18" s="66">
        <v>12.19</v>
      </c>
      <c r="T18" s="11">
        <v>12.49</v>
      </c>
      <c r="U18" s="11">
        <v>12.62</v>
      </c>
      <c r="V18" s="129">
        <v>12.18</v>
      </c>
      <c r="W18" s="140">
        <v>12.221</v>
      </c>
      <c r="X18" s="166">
        <v>12.063000000000001</v>
      </c>
      <c r="Z18" s="18">
        <f t="shared" ref="Z18:Z25" si="4">N18-L18</f>
        <v>1848.8300000000017</v>
      </c>
    </row>
    <row r="19" spans="1:26" ht="25.5">
      <c r="A19" s="9">
        <v>16</v>
      </c>
      <c r="B19" s="7" t="s">
        <v>25</v>
      </c>
      <c r="C19" s="10">
        <v>21450.1</v>
      </c>
      <c r="D19" s="93">
        <v>5362.5</v>
      </c>
      <c r="E19" s="136">
        <v>20461.7</v>
      </c>
      <c r="F19" s="136">
        <v>18753.900000000001</v>
      </c>
      <c r="G19" s="136">
        <v>-1707.7999999999993</v>
      </c>
      <c r="H19" s="136">
        <v>26363.464</v>
      </c>
      <c r="I19" s="131">
        <f t="shared" si="0"/>
        <v>7609.5639999999985</v>
      </c>
      <c r="J19" s="136">
        <v>32278.907999999999</v>
      </c>
      <c r="K19" s="136">
        <f t="shared" si="1"/>
        <v>5915.4439999999995</v>
      </c>
      <c r="L19" s="131">
        <v>37278.28</v>
      </c>
      <c r="M19" s="30">
        <f t="shared" si="3"/>
        <v>4999.3719999999994</v>
      </c>
      <c r="N19" s="30">
        <v>33567.64</v>
      </c>
      <c r="O19" s="30">
        <v>-3710.64</v>
      </c>
      <c r="P19" s="171">
        <v>45525.7</v>
      </c>
      <c r="Q19" s="137">
        <v>14.38</v>
      </c>
      <c r="R19" s="137">
        <v>10.16</v>
      </c>
      <c r="S19" s="138">
        <v>8.66</v>
      </c>
      <c r="T19" s="137">
        <v>10.98</v>
      </c>
      <c r="U19" s="137">
        <v>12.04</v>
      </c>
      <c r="V19" s="130">
        <v>13.02</v>
      </c>
      <c r="W19" s="140">
        <v>11.138999999999999</v>
      </c>
      <c r="X19" s="166">
        <v>14.414</v>
      </c>
      <c r="Z19" s="18">
        <f t="shared" si="4"/>
        <v>-3710.6399999999994</v>
      </c>
    </row>
    <row r="20" spans="1:26">
      <c r="A20" s="9">
        <v>17</v>
      </c>
      <c r="B20" s="7" t="s">
        <v>27</v>
      </c>
      <c r="C20" s="10">
        <v>275205.59999999998</v>
      </c>
      <c r="D20" s="93">
        <v>68800</v>
      </c>
      <c r="E20" s="10">
        <v>411936.9</v>
      </c>
      <c r="F20" s="10">
        <v>400175.4</v>
      </c>
      <c r="G20" s="10">
        <v>-11761.5</v>
      </c>
      <c r="H20" s="10">
        <v>400865.94099999999</v>
      </c>
      <c r="I20" s="50">
        <f t="shared" si="0"/>
        <v>690.54099999996834</v>
      </c>
      <c r="J20" s="12">
        <v>391423.10100000002</v>
      </c>
      <c r="K20" s="10">
        <f t="shared" si="1"/>
        <v>-9442.8399999999674</v>
      </c>
      <c r="L20" s="50">
        <v>395786.01</v>
      </c>
      <c r="M20" s="30">
        <f t="shared" si="3"/>
        <v>4362.9089999999851</v>
      </c>
      <c r="N20" s="30">
        <v>389621.5</v>
      </c>
      <c r="O20" s="30">
        <v>-6164.51</v>
      </c>
      <c r="P20" s="171">
        <v>383146.96</v>
      </c>
      <c r="Q20" s="11">
        <v>13.04</v>
      </c>
      <c r="R20" s="11">
        <v>16.63</v>
      </c>
      <c r="S20" s="66">
        <v>16.36</v>
      </c>
      <c r="T20" s="11">
        <v>16.670000000000002</v>
      </c>
      <c r="U20" s="11">
        <v>16.02</v>
      </c>
      <c r="V20" s="129">
        <v>16.350000000000001</v>
      </c>
      <c r="W20" s="140">
        <v>15.705</v>
      </c>
      <c r="X20" s="166">
        <v>14.647</v>
      </c>
      <c r="Z20" s="18">
        <f t="shared" si="4"/>
        <v>-6164.5100000000093</v>
      </c>
    </row>
    <row r="21" spans="1:26" ht="25.5">
      <c r="A21" s="9">
        <v>18</v>
      </c>
      <c r="B21" s="80" t="s">
        <v>21</v>
      </c>
      <c r="C21" s="10">
        <v>58377.9</v>
      </c>
      <c r="D21" s="93">
        <v>14594.5</v>
      </c>
      <c r="E21" s="136">
        <v>72009.100000000006</v>
      </c>
      <c r="F21" s="136">
        <v>69950</v>
      </c>
      <c r="G21" s="136">
        <v>-2059.1000000000058</v>
      </c>
      <c r="H21" s="136">
        <v>68388.644</v>
      </c>
      <c r="I21" s="131">
        <f t="shared" si="0"/>
        <v>-1561.3559999999998</v>
      </c>
      <c r="J21" s="136">
        <v>68900.357000000004</v>
      </c>
      <c r="K21" s="136">
        <f t="shared" si="1"/>
        <v>511.71300000000338</v>
      </c>
      <c r="L21" s="131">
        <v>68117.399999999994</v>
      </c>
      <c r="M21" s="36">
        <f t="shared" si="3"/>
        <v>-782.95700000000943</v>
      </c>
      <c r="N21" s="36">
        <v>66893.36</v>
      </c>
      <c r="O21" s="36">
        <v>-1224.04</v>
      </c>
      <c r="P21" s="171">
        <v>68469.98</v>
      </c>
      <c r="Q21" s="137">
        <v>13.29</v>
      </c>
      <c r="R21" s="137">
        <v>15.48</v>
      </c>
      <c r="S21" s="139">
        <v>14.78</v>
      </c>
      <c r="T21" s="137">
        <v>14.34</v>
      </c>
      <c r="U21" s="137">
        <v>14.29</v>
      </c>
      <c r="V21" s="130">
        <v>14.33</v>
      </c>
      <c r="W21" s="140">
        <v>13.506</v>
      </c>
      <c r="X21" s="166">
        <v>13.901999999999999</v>
      </c>
      <c r="Z21" s="18">
        <f t="shared" si="4"/>
        <v>-1224.0399999999936</v>
      </c>
    </row>
    <row r="22" spans="1:26">
      <c r="A22" s="9">
        <v>19</v>
      </c>
      <c r="B22" s="7" t="s">
        <v>28</v>
      </c>
      <c r="C22" s="10">
        <v>25269.7</v>
      </c>
      <c r="D22" s="93">
        <v>6317.5</v>
      </c>
      <c r="E22" s="10">
        <v>28073.200000000001</v>
      </c>
      <c r="F22" s="10">
        <v>27277.7</v>
      </c>
      <c r="G22" s="10">
        <v>-795.5</v>
      </c>
      <c r="H22" s="10">
        <v>30393.076000000001</v>
      </c>
      <c r="I22" s="50">
        <f t="shared" si="0"/>
        <v>3115.3760000000002</v>
      </c>
      <c r="J22" s="12">
        <v>29374.323</v>
      </c>
      <c r="K22" s="10">
        <f t="shared" si="1"/>
        <v>-1018.7530000000006</v>
      </c>
      <c r="L22" s="131">
        <v>30192.25</v>
      </c>
      <c r="M22" s="30">
        <f t="shared" si="3"/>
        <v>817.92699999999968</v>
      </c>
      <c r="N22" s="30">
        <v>29877.8</v>
      </c>
      <c r="O22" s="30">
        <f>N22-L22</f>
        <v>-314.45000000000073</v>
      </c>
      <c r="P22" s="171">
        <v>31949.599999999999</v>
      </c>
      <c r="Q22" s="11">
        <v>10.9</v>
      </c>
      <c r="R22" s="11">
        <v>11.94</v>
      </c>
      <c r="S22" s="67">
        <v>10.8</v>
      </c>
      <c r="T22" s="11">
        <v>10.84</v>
      </c>
      <c r="U22" s="11">
        <v>10.26</v>
      </c>
      <c r="V22" s="130">
        <v>10.48</v>
      </c>
      <c r="W22" s="140">
        <v>10.198</v>
      </c>
      <c r="X22" s="166">
        <v>10.196</v>
      </c>
      <c r="Z22" s="18">
        <f t="shared" si="4"/>
        <v>-314.45000000000073</v>
      </c>
    </row>
    <row r="23" spans="1:26">
      <c r="A23" s="15">
        <v>20</v>
      </c>
      <c r="B23" s="16" t="s">
        <v>29</v>
      </c>
      <c r="C23" s="70">
        <v>251152.3</v>
      </c>
      <c r="D23" s="93">
        <v>62788</v>
      </c>
      <c r="E23" s="70">
        <v>359641.5</v>
      </c>
      <c r="F23" s="70">
        <v>335047.40000000002</v>
      </c>
      <c r="G23" s="70">
        <v>-24594.099999999977</v>
      </c>
      <c r="H23" s="70">
        <v>333980.53899999999</v>
      </c>
      <c r="I23" s="72">
        <f t="shared" si="0"/>
        <v>-1066.8610000000335</v>
      </c>
      <c r="J23" s="12">
        <v>320166.864</v>
      </c>
      <c r="K23" s="10">
        <f t="shared" si="1"/>
        <v>-13813.674999999988</v>
      </c>
      <c r="L23" s="132">
        <v>357299.81</v>
      </c>
      <c r="M23" s="30">
        <f t="shared" si="3"/>
        <v>37132.945999999996</v>
      </c>
      <c r="N23" s="30">
        <v>350460.9</v>
      </c>
      <c r="O23" s="30">
        <v>-6838.91</v>
      </c>
      <c r="P23" s="171">
        <v>316314.67</v>
      </c>
      <c r="Q23" s="73">
        <v>11.01</v>
      </c>
      <c r="R23" s="73">
        <v>15.57</v>
      </c>
      <c r="S23" s="73">
        <v>14.67</v>
      </c>
      <c r="T23" s="73">
        <v>14.66</v>
      </c>
      <c r="U23" s="73">
        <v>13.34</v>
      </c>
      <c r="V23" s="133">
        <v>14.37</v>
      </c>
      <c r="W23" s="140">
        <v>14.847</v>
      </c>
      <c r="X23" s="166">
        <v>12.012</v>
      </c>
      <c r="Z23" s="18">
        <f t="shared" si="4"/>
        <v>-6838.9099999999744</v>
      </c>
    </row>
    <row r="24" spans="1:26">
      <c r="A24" s="9">
        <v>21</v>
      </c>
      <c r="B24" s="7" t="s">
        <v>30</v>
      </c>
      <c r="C24" s="10">
        <v>2973.7</v>
      </c>
      <c r="D24" s="93">
        <v>743.5</v>
      </c>
      <c r="E24" s="10">
        <v>20456.8</v>
      </c>
      <c r="F24" s="10">
        <v>20058.3</v>
      </c>
      <c r="G24" s="10">
        <v>-398.5</v>
      </c>
      <c r="H24" s="10">
        <v>20091.355</v>
      </c>
      <c r="I24" s="50">
        <f t="shared" si="0"/>
        <v>33.055000000000291</v>
      </c>
      <c r="J24" s="12">
        <v>20437.152999999998</v>
      </c>
      <c r="K24" s="10">
        <f t="shared" si="1"/>
        <v>345.79799999999886</v>
      </c>
      <c r="L24" s="131">
        <v>21005.78</v>
      </c>
      <c r="M24" s="30">
        <f t="shared" si="3"/>
        <v>568.62700000000041</v>
      </c>
      <c r="N24" s="30">
        <v>21843.93</v>
      </c>
      <c r="O24" s="30">
        <v>838.15</v>
      </c>
      <c r="P24" s="171">
        <v>22514.93</v>
      </c>
      <c r="Q24" s="11">
        <v>24.89</v>
      </c>
      <c r="R24" s="11">
        <v>51.29</v>
      </c>
      <c r="S24" s="66">
        <v>56.26</v>
      </c>
      <c r="T24" s="11">
        <v>49.6</v>
      </c>
      <c r="U24" s="11">
        <v>43.21</v>
      </c>
      <c r="V24" s="130">
        <v>47.82</v>
      </c>
      <c r="W24" s="140">
        <v>45.029000000000003</v>
      </c>
      <c r="X24" s="166">
        <v>40.439</v>
      </c>
      <c r="Z24" s="18">
        <f t="shared" si="4"/>
        <v>838.15000000000146</v>
      </c>
    </row>
    <row r="25" spans="1:26">
      <c r="A25" s="9">
        <v>22</v>
      </c>
      <c r="B25" s="7" t="s">
        <v>31</v>
      </c>
      <c r="C25" s="10">
        <v>12069.6</v>
      </c>
      <c r="D25" s="93">
        <v>803.04499999999996</v>
      </c>
      <c r="E25" s="10">
        <v>14784.8</v>
      </c>
      <c r="F25" s="10">
        <v>13692.7</v>
      </c>
      <c r="G25" s="10">
        <v>-1092.0999999999985</v>
      </c>
      <c r="H25" s="10">
        <v>13927.657999999999</v>
      </c>
      <c r="I25" s="50">
        <f t="shared" si="0"/>
        <v>234.95799999999872</v>
      </c>
      <c r="J25" s="50">
        <v>13838.304</v>
      </c>
      <c r="K25" s="10">
        <f t="shared" si="1"/>
        <v>-89.35399999999936</v>
      </c>
      <c r="L25" s="131">
        <v>13989.39</v>
      </c>
      <c r="M25" s="30">
        <f t="shared" si="3"/>
        <v>151.08599999999933</v>
      </c>
      <c r="N25" s="30">
        <v>10775.84</v>
      </c>
      <c r="O25" s="30">
        <v>-3213.55</v>
      </c>
      <c r="P25" s="171">
        <v>10500.4</v>
      </c>
      <c r="Q25" s="11">
        <v>24.89</v>
      </c>
      <c r="R25" s="11">
        <v>26.48</v>
      </c>
      <c r="S25" s="67">
        <v>24.41</v>
      </c>
      <c r="T25" s="11">
        <v>24.91</v>
      </c>
      <c r="U25" s="11">
        <v>24.2</v>
      </c>
      <c r="V25" s="130">
        <v>23.73</v>
      </c>
      <c r="W25" s="140">
        <v>21.396999999999998</v>
      </c>
      <c r="X25" s="166">
        <v>20.734000000000002</v>
      </c>
      <c r="Z25" s="18">
        <f t="shared" si="4"/>
        <v>-3213.5499999999993</v>
      </c>
    </row>
    <row r="26" spans="1:26">
      <c r="A26" s="15">
        <v>23</v>
      </c>
      <c r="B26" s="16" t="s">
        <v>32</v>
      </c>
      <c r="C26" s="70">
        <v>18936.599999999999</v>
      </c>
      <c r="D26" s="93">
        <v>5000</v>
      </c>
      <c r="E26" s="70">
        <v>26141.599999999999</v>
      </c>
      <c r="F26" s="71">
        <v>25614.3</v>
      </c>
      <c r="G26" s="71">
        <v>-527.29999999999927</v>
      </c>
      <c r="H26" s="71">
        <v>50901.904999999999</v>
      </c>
      <c r="I26" s="72">
        <f t="shared" si="0"/>
        <v>25287.605</v>
      </c>
      <c r="J26" s="50">
        <v>46630.1</v>
      </c>
      <c r="K26" s="10">
        <f t="shared" si="1"/>
        <v>-4271.8050000000003</v>
      </c>
      <c r="L26" s="72">
        <v>48552.800000000003</v>
      </c>
      <c r="M26" s="30">
        <f>L26-J26</f>
        <v>1922.7000000000044</v>
      </c>
      <c r="N26" s="30">
        <v>47415.9</v>
      </c>
      <c r="O26" s="30">
        <f>N26-L26</f>
        <v>-1136.9000000000015</v>
      </c>
      <c r="P26" s="171">
        <v>52051.58</v>
      </c>
      <c r="Q26" s="73">
        <v>10.28</v>
      </c>
      <c r="R26" s="73">
        <v>13.53</v>
      </c>
      <c r="S26" s="73">
        <v>13.94</v>
      </c>
      <c r="T26" s="73">
        <v>11.41</v>
      </c>
      <c r="U26" s="66">
        <v>10.71</v>
      </c>
      <c r="V26" s="135">
        <v>11.9</v>
      </c>
      <c r="W26" s="140">
        <v>11.4</v>
      </c>
      <c r="X26" s="166"/>
    </row>
    <row r="27" spans="1:26">
      <c r="A27" s="15">
        <v>24</v>
      </c>
      <c r="B27" s="16" t="s">
        <v>33</v>
      </c>
      <c r="C27" s="70">
        <v>55397</v>
      </c>
      <c r="D27" s="93">
        <v>4734.25</v>
      </c>
      <c r="E27" s="70">
        <v>55741.599999999999</v>
      </c>
      <c r="F27" s="71">
        <v>48379.8</v>
      </c>
      <c r="G27" s="71">
        <v>-7361.7999999999956</v>
      </c>
      <c r="H27" s="71">
        <v>27009.421999999999</v>
      </c>
      <c r="I27" s="72">
        <f t="shared" si="0"/>
        <v>-21370.378000000004</v>
      </c>
      <c r="J27" s="12">
        <v>27212.199000000001</v>
      </c>
      <c r="K27" s="10">
        <f t="shared" si="1"/>
        <v>202.77700000000186</v>
      </c>
      <c r="L27" s="132">
        <v>29272.47</v>
      </c>
      <c r="M27" s="30">
        <f>L27-J27</f>
        <v>2060.2710000000006</v>
      </c>
      <c r="N27" s="30">
        <v>29981.66</v>
      </c>
      <c r="O27" s="30">
        <v>709.19</v>
      </c>
      <c r="P27" s="171">
        <v>35506.19</v>
      </c>
      <c r="Q27" s="73">
        <v>12.36</v>
      </c>
      <c r="R27" s="73">
        <v>14.17</v>
      </c>
      <c r="S27" s="74">
        <v>10.97</v>
      </c>
      <c r="T27" s="73">
        <v>14.03</v>
      </c>
      <c r="U27" s="73">
        <v>13.16</v>
      </c>
      <c r="V27" s="133">
        <v>12.21</v>
      </c>
      <c r="W27" s="140">
        <v>12.77</v>
      </c>
      <c r="X27" s="166">
        <v>13.127000000000001</v>
      </c>
      <c r="Z27" s="18">
        <f>N27-L27</f>
        <v>709.18999999999869</v>
      </c>
    </row>
    <row r="28" spans="1:26">
      <c r="A28" s="53">
        <v>25</v>
      </c>
      <c r="B28" s="53" t="s">
        <v>55</v>
      </c>
      <c r="C28" s="54">
        <v>20732.813999999998</v>
      </c>
      <c r="D28" s="111">
        <v>1416.58</v>
      </c>
      <c r="E28" s="54">
        <v>24255.564999999999</v>
      </c>
      <c r="F28" s="54">
        <v>21265.114000000001</v>
      </c>
      <c r="G28" s="10">
        <f>F28-E28</f>
        <v>-2990.4509999999973</v>
      </c>
      <c r="H28" s="57">
        <v>22938.167000000001</v>
      </c>
      <c r="I28" s="50">
        <f>H28-F28</f>
        <v>1673.0529999999999</v>
      </c>
      <c r="J28" s="12">
        <v>29488.121999999999</v>
      </c>
      <c r="K28" s="10">
        <f t="shared" si="1"/>
        <v>6549.9549999999981</v>
      </c>
      <c r="L28" s="50" t="s">
        <v>90</v>
      </c>
      <c r="M28" s="29"/>
      <c r="N28" s="30"/>
      <c r="O28" s="30"/>
      <c r="P28" s="171"/>
      <c r="Q28" s="11">
        <v>11.87</v>
      </c>
      <c r="R28" s="11">
        <v>11.92</v>
      </c>
      <c r="S28" s="66">
        <v>10.039999999999999</v>
      </c>
      <c r="T28" s="11">
        <v>10.29</v>
      </c>
      <c r="U28" s="11">
        <v>12.14</v>
      </c>
      <c r="V28" s="129" t="s">
        <v>90</v>
      </c>
      <c r="W28" s="140"/>
      <c r="X28" s="166"/>
    </row>
    <row r="29" spans="1:26">
      <c r="A29" s="53">
        <v>26</v>
      </c>
      <c r="B29" s="53" t="s">
        <v>56</v>
      </c>
      <c r="C29" s="54">
        <v>7106.4889999999996</v>
      </c>
      <c r="D29" s="111">
        <v>463.3</v>
      </c>
      <c r="E29" s="54">
        <v>5082.2910000000002</v>
      </c>
      <c r="F29" s="54">
        <v>5351.6989999999996</v>
      </c>
      <c r="G29" s="10">
        <f>F29-E29</f>
        <v>269.40799999999945</v>
      </c>
      <c r="H29" s="58"/>
      <c r="I29" s="50">
        <f t="shared" si="0"/>
        <v>-5351.6989999999996</v>
      </c>
      <c r="J29" s="58"/>
      <c r="K29" s="10">
        <f t="shared" si="1"/>
        <v>0</v>
      </c>
      <c r="L29" s="50"/>
      <c r="M29" s="29"/>
      <c r="N29" s="30"/>
      <c r="O29" s="30"/>
      <c r="P29" s="171"/>
      <c r="Q29" s="11">
        <v>12.24</v>
      </c>
      <c r="R29" s="11">
        <v>13.72</v>
      </c>
      <c r="S29" s="66">
        <v>12.53</v>
      </c>
      <c r="T29" s="58"/>
      <c r="U29" s="58"/>
      <c r="V29" s="58"/>
      <c r="W29" s="140"/>
      <c r="X29" s="166"/>
    </row>
    <row r="30" spans="1:26">
      <c r="A30" s="53">
        <v>27</v>
      </c>
      <c r="B30" s="53" t="s">
        <v>57</v>
      </c>
      <c r="C30" s="54">
        <v>12042.894</v>
      </c>
      <c r="D30" s="97">
        <v>893.77</v>
      </c>
      <c r="E30" s="54">
        <v>12326.57</v>
      </c>
      <c r="F30" s="54">
        <v>13092.513000000001</v>
      </c>
      <c r="G30" s="10">
        <f t="shared" ref="G30:G36" si="5">F30-E30</f>
        <v>765.94300000000112</v>
      </c>
      <c r="H30" s="54">
        <v>13100.22</v>
      </c>
      <c r="I30" s="50">
        <f t="shared" si="0"/>
        <v>7.7069999999985157</v>
      </c>
      <c r="J30" s="12">
        <v>13587.777</v>
      </c>
      <c r="K30" s="10">
        <f t="shared" si="1"/>
        <v>487.5570000000007</v>
      </c>
      <c r="L30" s="131">
        <v>13880.12</v>
      </c>
      <c r="M30" s="30">
        <f t="shared" ref="M30:M35" si="6">L30-J30</f>
        <v>292.34300000000076</v>
      </c>
      <c r="N30" s="30">
        <v>14146.04</v>
      </c>
      <c r="O30" s="30">
        <v>265.92</v>
      </c>
      <c r="P30" s="171">
        <v>14352.95</v>
      </c>
      <c r="Q30" s="11">
        <v>12.57</v>
      </c>
      <c r="R30" s="11">
        <v>13.1</v>
      </c>
      <c r="S30" s="66">
        <v>13.61</v>
      </c>
      <c r="T30" s="11">
        <v>13.35</v>
      </c>
      <c r="U30" s="11">
        <v>13.67</v>
      </c>
      <c r="V30" s="130">
        <v>13.86</v>
      </c>
      <c r="W30" s="140">
        <v>14.228999999999999</v>
      </c>
      <c r="X30" s="166">
        <v>14.618</v>
      </c>
      <c r="Z30" s="18">
        <f>N30-L30</f>
        <v>265.92000000000007</v>
      </c>
    </row>
    <row r="31" spans="1:26">
      <c r="A31" s="53">
        <v>28</v>
      </c>
      <c r="B31" s="53" t="s">
        <v>58</v>
      </c>
      <c r="C31" s="54">
        <v>53422.921999999999</v>
      </c>
      <c r="D31" s="97">
        <v>10684.6</v>
      </c>
      <c r="E31" s="54">
        <v>57238.51</v>
      </c>
      <c r="F31" s="54">
        <v>68045.422999999995</v>
      </c>
      <c r="G31" s="10">
        <f t="shared" si="5"/>
        <v>10806.912999999993</v>
      </c>
      <c r="H31" s="54">
        <v>69219.384999999995</v>
      </c>
      <c r="I31" s="50">
        <f t="shared" si="0"/>
        <v>1173.9619999999995</v>
      </c>
      <c r="J31" s="12">
        <v>71608.678</v>
      </c>
      <c r="K31" s="10">
        <f t="shared" si="1"/>
        <v>2389.2930000000051</v>
      </c>
      <c r="L31" s="131">
        <v>71863.44</v>
      </c>
      <c r="M31" s="30">
        <f t="shared" si="6"/>
        <v>254.76200000000244</v>
      </c>
      <c r="N31" s="30">
        <v>73781.27</v>
      </c>
      <c r="O31" s="30">
        <v>1917.83</v>
      </c>
      <c r="P31" s="171">
        <v>77664.84</v>
      </c>
      <c r="Q31" s="11">
        <v>11.35</v>
      </c>
      <c r="R31" s="11">
        <v>11.91</v>
      </c>
      <c r="S31" s="66">
        <v>13.88</v>
      </c>
      <c r="T31" s="11">
        <v>12.73</v>
      </c>
      <c r="U31" s="11">
        <v>12.33</v>
      </c>
      <c r="V31" s="130">
        <v>12.15</v>
      </c>
      <c r="W31" s="140">
        <v>12.808999999999999</v>
      </c>
      <c r="X31" s="166">
        <v>12.882999999999999</v>
      </c>
      <c r="Z31" s="18">
        <f>N31-L31</f>
        <v>1917.8300000000017</v>
      </c>
    </row>
    <row r="32" spans="1:26">
      <c r="A32" s="146">
        <v>29</v>
      </c>
      <c r="B32" s="146" t="s">
        <v>59</v>
      </c>
      <c r="C32" s="147">
        <v>49183.462</v>
      </c>
      <c r="D32" s="148">
        <v>100</v>
      </c>
      <c r="E32" s="147">
        <v>25361.521000000001</v>
      </c>
      <c r="F32" s="147">
        <v>27406.129000000001</v>
      </c>
      <c r="G32" s="51">
        <f t="shared" si="5"/>
        <v>2044.6080000000002</v>
      </c>
      <c r="H32" s="147">
        <v>29510.177</v>
      </c>
      <c r="I32" s="50">
        <f t="shared" si="0"/>
        <v>2104.0479999999989</v>
      </c>
      <c r="J32" s="50">
        <v>39652.341</v>
      </c>
      <c r="K32" s="51">
        <f t="shared" si="1"/>
        <v>10142.164000000001</v>
      </c>
      <c r="L32" s="50">
        <v>31166.1</v>
      </c>
      <c r="M32" s="149">
        <f t="shared" si="6"/>
        <v>-8486.2410000000018</v>
      </c>
      <c r="N32" s="30">
        <v>33603.9</v>
      </c>
      <c r="O32" s="30">
        <f>N32-L32</f>
        <v>2437.8000000000029</v>
      </c>
      <c r="P32" s="171">
        <v>44197.4</v>
      </c>
      <c r="Q32" s="66">
        <v>11.64</v>
      </c>
      <c r="R32" s="66">
        <v>7.2</v>
      </c>
      <c r="S32" s="66">
        <v>6.66</v>
      </c>
      <c r="T32" s="66">
        <v>7.08</v>
      </c>
      <c r="U32" s="66">
        <v>10.56</v>
      </c>
      <c r="V32" s="66">
        <v>7.86</v>
      </c>
      <c r="W32" s="140">
        <v>7.7809999999999997</v>
      </c>
      <c r="X32" s="166">
        <v>8.5</v>
      </c>
    </row>
    <row r="33" spans="1:26">
      <c r="A33" s="53">
        <v>30</v>
      </c>
      <c r="B33" s="53" t="s">
        <v>60</v>
      </c>
      <c r="C33" s="54">
        <v>1863.751</v>
      </c>
      <c r="D33" s="97">
        <v>1398.18</v>
      </c>
      <c r="E33" s="54">
        <v>1788.09</v>
      </c>
      <c r="F33" s="54">
        <v>1583.769</v>
      </c>
      <c r="G33" s="10">
        <f t="shared" si="5"/>
        <v>-204.32099999999991</v>
      </c>
      <c r="H33" s="54">
        <v>2916.3150000000001</v>
      </c>
      <c r="I33" s="50">
        <f t="shared" si="0"/>
        <v>1332.546</v>
      </c>
      <c r="J33" s="12">
        <v>2905.29</v>
      </c>
      <c r="K33" s="10">
        <f t="shared" si="1"/>
        <v>-11.025000000000091</v>
      </c>
      <c r="L33" s="131">
        <v>2965.29</v>
      </c>
      <c r="M33" s="30">
        <f t="shared" si="6"/>
        <v>60</v>
      </c>
      <c r="N33" s="30">
        <v>2874.61</v>
      </c>
      <c r="O33" s="30">
        <v>-90.68</v>
      </c>
      <c r="P33" s="171">
        <v>3044.38</v>
      </c>
      <c r="Q33" s="11">
        <v>14.09</v>
      </c>
      <c r="R33" s="11">
        <v>12.08</v>
      </c>
      <c r="S33" s="66">
        <v>10.39</v>
      </c>
      <c r="T33" s="11">
        <v>15.24</v>
      </c>
      <c r="U33" s="11">
        <v>13.97</v>
      </c>
      <c r="V33" s="130">
        <v>14.59</v>
      </c>
      <c r="W33" s="140">
        <v>14965</v>
      </c>
      <c r="X33" s="166">
        <v>14.268000000000001</v>
      </c>
      <c r="Z33" s="18">
        <f>N33-L33</f>
        <v>-90.679999999999836</v>
      </c>
    </row>
    <row r="34" spans="1:26">
      <c r="A34" s="53">
        <v>31</v>
      </c>
      <c r="B34" s="53" t="s">
        <v>61</v>
      </c>
      <c r="C34" s="54">
        <v>22668.48</v>
      </c>
      <c r="D34" s="97">
        <v>100</v>
      </c>
      <c r="E34" s="54">
        <v>28757.187999999998</v>
      </c>
      <c r="F34" s="54">
        <v>27105.573</v>
      </c>
      <c r="G34" s="10">
        <f t="shared" si="5"/>
        <v>-1651.614999999998</v>
      </c>
      <c r="H34" s="54">
        <v>26775.162</v>
      </c>
      <c r="I34" s="50">
        <f t="shared" si="0"/>
        <v>-330.41100000000006</v>
      </c>
      <c r="J34" s="12">
        <v>27293.287</v>
      </c>
      <c r="K34" s="10">
        <f t="shared" si="1"/>
        <v>518.125</v>
      </c>
      <c r="L34" s="50">
        <v>25251.07</v>
      </c>
      <c r="M34" s="36">
        <f t="shared" si="6"/>
        <v>-2042.2170000000006</v>
      </c>
      <c r="N34" s="36">
        <v>24231.95</v>
      </c>
      <c r="O34" s="36">
        <v>-1019.12</v>
      </c>
      <c r="P34" s="171">
        <v>23693.35</v>
      </c>
      <c r="Q34" s="11">
        <v>12.49</v>
      </c>
      <c r="R34" s="11">
        <v>14.85</v>
      </c>
      <c r="S34" s="66">
        <v>13.63</v>
      </c>
      <c r="T34" s="11">
        <v>13.12</v>
      </c>
      <c r="U34" s="11">
        <v>12.62</v>
      </c>
      <c r="V34" s="129">
        <v>12.44</v>
      </c>
      <c r="W34" s="140">
        <v>12.196</v>
      </c>
      <c r="X34" s="166">
        <v>12.625999999999999</v>
      </c>
      <c r="Z34" s="18">
        <f>N34-L34</f>
        <v>-1019.119999999999</v>
      </c>
    </row>
    <row r="35" spans="1:26">
      <c r="A35" s="53">
        <v>32</v>
      </c>
      <c r="B35" s="53" t="s">
        <v>62</v>
      </c>
      <c r="C35" s="54">
        <v>23651.887999999999</v>
      </c>
      <c r="D35" s="97">
        <v>100</v>
      </c>
      <c r="E35" s="54">
        <v>27271.944</v>
      </c>
      <c r="F35" s="54">
        <v>28109.37</v>
      </c>
      <c r="G35" s="10">
        <f t="shared" si="5"/>
        <v>837.42599999999948</v>
      </c>
      <c r="H35" s="54">
        <v>28909.896000000001</v>
      </c>
      <c r="I35" s="50">
        <f t="shared" si="0"/>
        <v>800.52600000000166</v>
      </c>
      <c r="J35" s="12">
        <v>30240.22</v>
      </c>
      <c r="K35" s="10">
        <f t="shared" si="1"/>
        <v>1330.3240000000005</v>
      </c>
      <c r="L35" s="50">
        <v>29807.91</v>
      </c>
      <c r="M35" s="30">
        <f t="shared" si="6"/>
        <v>-432.31000000000131</v>
      </c>
      <c r="N35" s="30">
        <v>31210.560000000001</v>
      </c>
      <c r="O35" s="30">
        <v>1402.65</v>
      </c>
      <c r="P35" s="171">
        <v>32430.28</v>
      </c>
      <c r="Q35" s="11">
        <v>13.82</v>
      </c>
      <c r="R35" s="11">
        <v>14.21</v>
      </c>
      <c r="S35" s="66">
        <v>14.82</v>
      </c>
      <c r="T35" s="11">
        <v>14.1</v>
      </c>
      <c r="U35" s="11">
        <v>15.42</v>
      </c>
      <c r="V35" s="129">
        <v>14.51</v>
      </c>
      <c r="W35" s="140">
        <v>14.709</v>
      </c>
      <c r="X35" s="166">
        <v>14.093</v>
      </c>
      <c r="Z35" s="18">
        <f>N35-L35</f>
        <v>1402.6500000000015</v>
      </c>
    </row>
    <row r="36" spans="1:26">
      <c r="A36" s="53">
        <v>33</v>
      </c>
      <c r="B36" s="53" t="s">
        <v>63</v>
      </c>
      <c r="C36" s="54">
        <v>15497.375</v>
      </c>
      <c r="D36" s="97">
        <v>100</v>
      </c>
      <c r="E36" s="54">
        <v>28616.047999999999</v>
      </c>
      <c r="F36" s="63">
        <v>27996.877</v>
      </c>
      <c r="G36" s="10">
        <f t="shared" si="5"/>
        <v>-619.17099999999846</v>
      </c>
      <c r="H36" s="54">
        <v>29556.519</v>
      </c>
      <c r="I36" s="50">
        <f t="shared" si="0"/>
        <v>1559.6419999999998</v>
      </c>
      <c r="J36" s="12">
        <v>30327.64</v>
      </c>
      <c r="K36" s="10">
        <f t="shared" si="1"/>
        <v>771.12099999999919</v>
      </c>
      <c r="L36" s="50"/>
      <c r="M36" s="29"/>
      <c r="N36" s="30">
        <v>-52948.4</v>
      </c>
      <c r="O36" s="30"/>
      <c r="P36" s="171">
        <v>19512.5</v>
      </c>
      <c r="Q36" s="11">
        <v>14.16</v>
      </c>
      <c r="R36" s="11">
        <v>15.56</v>
      </c>
      <c r="S36" s="66">
        <v>14.29</v>
      </c>
      <c r="T36" s="11">
        <v>14.71</v>
      </c>
      <c r="U36" s="11">
        <v>14.04</v>
      </c>
      <c r="V36" s="11"/>
      <c r="W36" s="140"/>
      <c r="X36" s="166">
        <v>9.6010000000000009</v>
      </c>
    </row>
    <row r="37" spans="1:26">
      <c r="A37" s="53" t="s">
        <v>37</v>
      </c>
      <c r="B37" s="53"/>
      <c r="C37" s="54"/>
      <c r="D37" s="101">
        <v>820778.98</v>
      </c>
      <c r="E37" s="54"/>
      <c r="F37" s="54"/>
      <c r="G37" s="10"/>
      <c r="H37" s="54"/>
      <c r="I37" s="53"/>
      <c r="J37" s="12"/>
      <c r="K37" s="12"/>
      <c r="L37" s="53"/>
      <c r="M37" s="29"/>
      <c r="N37" s="30"/>
      <c r="O37" s="30"/>
      <c r="P37" s="171"/>
      <c r="Q37" s="11"/>
      <c r="R37" s="11"/>
      <c r="S37" s="11"/>
      <c r="T37" s="11"/>
      <c r="U37" s="11"/>
      <c r="V37" s="11"/>
      <c r="W37" s="140"/>
      <c r="X37" s="166"/>
    </row>
    <row r="39" spans="1:26">
      <c r="G39">
        <v>23</v>
      </c>
      <c r="O39">
        <v>18</v>
      </c>
    </row>
    <row r="40" spans="1:26">
      <c r="E40" s="42"/>
      <c r="F40" s="42"/>
      <c r="G40" s="42"/>
    </row>
    <row r="41" spans="1:26">
      <c r="E41" s="1"/>
      <c r="F41" s="1"/>
      <c r="G41" s="42"/>
    </row>
    <row r="42" spans="1:26">
      <c r="E42" s="1"/>
      <c r="F42" s="1"/>
      <c r="G42" s="42"/>
    </row>
    <row r="43" spans="1:26">
      <c r="E43" s="1"/>
      <c r="F43" s="1"/>
      <c r="G43" s="42"/>
    </row>
  </sheetData>
  <mergeCells count="4">
    <mergeCell ref="A2:A3"/>
    <mergeCell ref="B2:B3"/>
    <mergeCell ref="C2:N2"/>
    <mergeCell ref="Q2:X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3"/>
  <sheetViews>
    <sheetView zoomScaleNormal="100" workbookViewId="0">
      <pane xSplit="2" ySplit="3" topLeftCell="C8" activePane="bottomRight" state="frozen"/>
      <selection pane="topRight" activeCell="C1" sqref="C1"/>
      <selection pane="bottomLeft" activeCell="A4" sqref="A4"/>
      <selection pane="bottomRight" activeCell="D4" sqref="D4:D36"/>
    </sheetView>
  </sheetViews>
  <sheetFormatPr defaultRowHeight="15"/>
  <cols>
    <col min="1" max="1" width="5.7109375" customWidth="1"/>
    <col min="2" max="2" width="24.140625" customWidth="1"/>
    <col min="3" max="3" width="8.42578125" customWidth="1"/>
    <col min="4" max="4" width="9.7109375" customWidth="1"/>
    <col min="5" max="5" width="10.5703125" customWidth="1"/>
    <col min="6" max="6" width="10.140625" customWidth="1"/>
    <col min="7" max="7" width="12" customWidth="1"/>
    <col min="8" max="8" width="10.140625" customWidth="1"/>
    <col min="9" max="9" width="12.28515625" customWidth="1"/>
    <col min="10" max="10" width="10.5703125" customWidth="1"/>
    <col min="11" max="12" width="12.140625" customWidth="1"/>
    <col min="17" max="18" width="10.140625" bestFit="1" customWidth="1"/>
    <col min="19" max="19" width="9.5703125" bestFit="1" customWidth="1"/>
    <col min="21" max="21" width="9.7109375" bestFit="1" customWidth="1"/>
  </cols>
  <sheetData>
    <row r="2" spans="1:21" ht="24.75" customHeight="1">
      <c r="A2" s="497" t="s">
        <v>11</v>
      </c>
      <c r="B2" s="498" t="s">
        <v>12</v>
      </c>
      <c r="C2" s="499" t="s">
        <v>64</v>
      </c>
      <c r="D2" s="500"/>
      <c r="E2" s="500"/>
      <c r="F2" s="500"/>
      <c r="G2" s="500"/>
      <c r="H2" s="500"/>
      <c r="I2" s="500"/>
      <c r="J2" s="502"/>
      <c r="K2" s="154"/>
      <c r="L2" s="145"/>
      <c r="M2" s="497" t="s">
        <v>65</v>
      </c>
      <c r="N2" s="497"/>
      <c r="O2" s="497"/>
      <c r="P2" s="497"/>
      <c r="Q2" s="497"/>
      <c r="R2" s="497"/>
      <c r="S2" s="506"/>
    </row>
    <row r="3" spans="1:21" ht="51">
      <c r="A3" s="497"/>
      <c r="B3" s="498"/>
      <c r="C3" s="144" t="s">
        <v>68</v>
      </c>
      <c r="D3" s="144" t="s">
        <v>85</v>
      </c>
      <c r="E3" s="144" t="s">
        <v>69</v>
      </c>
      <c r="F3" s="144" t="s">
        <v>70</v>
      </c>
      <c r="G3" s="2" t="s">
        <v>42</v>
      </c>
      <c r="H3" s="114">
        <v>42736</v>
      </c>
      <c r="I3" s="141" t="s">
        <v>93</v>
      </c>
      <c r="J3" s="114">
        <v>42826</v>
      </c>
      <c r="K3" s="2" t="s">
        <v>91</v>
      </c>
      <c r="L3" s="2"/>
      <c r="M3" s="144" t="s">
        <v>68</v>
      </c>
      <c r="N3" s="2" t="s">
        <v>69</v>
      </c>
      <c r="O3" s="2" t="s">
        <v>70</v>
      </c>
      <c r="P3" s="2" t="s">
        <v>71</v>
      </c>
      <c r="Q3" s="114">
        <v>42644</v>
      </c>
      <c r="R3" s="114">
        <v>42736</v>
      </c>
      <c r="S3" s="114">
        <v>42826</v>
      </c>
      <c r="U3" s="143" t="s">
        <v>92</v>
      </c>
    </row>
    <row r="4" spans="1:21">
      <c r="A4" s="9">
        <v>1</v>
      </c>
      <c r="B4" s="7" t="s">
        <v>1</v>
      </c>
      <c r="C4" s="12">
        <v>25090.6</v>
      </c>
      <c r="D4" s="54">
        <v>6272.75</v>
      </c>
      <c r="E4" s="12">
        <v>40999.599999999999</v>
      </c>
      <c r="F4" s="12">
        <v>41637.300000000003</v>
      </c>
      <c r="G4" s="12">
        <v>637.70000000000437</v>
      </c>
      <c r="H4" s="54">
        <v>50052.62</v>
      </c>
      <c r="I4" s="1">
        <v>8282.6200000000008</v>
      </c>
      <c r="J4" s="12">
        <v>57273.58</v>
      </c>
      <c r="K4" s="12">
        <v>7220.96</v>
      </c>
      <c r="L4" s="12"/>
      <c r="M4" s="13">
        <v>13.73</v>
      </c>
      <c r="N4" s="13">
        <v>14.49</v>
      </c>
      <c r="O4" s="64">
        <v>13.93</v>
      </c>
      <c r="P4" s="13">
        <v>14.63</v>
      </c>
      <c r="Q4" s="13">
        <v>14.93</v>
      </c>
      <c r="R4" s="128">
        <v>12.78</v>
      </c>
      <c r="S4" s="140">
        <v>13.194000000000001</v>
      </c>
      <c r="U4" s="18">
        <f>J4-H4</f>
        <v>7220.9599999999991</v>
      </c>
    </row>
    <row r="5" spans="1:21">
      <c r="A5" s="9">
        <v>2</v>
      </c>
      <c r="B5" s="7" t="s">
        <v>9</v>
      </c>
      <c r="C5" s="12">
        <v>147336.5</v>
      </c>
      <c r="D5" s="54">
        <v>65193.5</v>
      </c>
      <c r="E5" s="12">
        <v>213932.9</v>
      </c>
      <c r="F5" s="12">
        <v>215846.7</v>
      </c>
      <c r="G5" s="12">
        <v>1913.8000000000175</v>
      </c>
      <c r="H5" s="54">
        <v>270351.53999999998</v>
      </c>
      <c r="I5" s="54">
        <f>H5-E5</f>
        <v>56418.639999999985</v>
      </c>
      <c r="J5" s="54">
        <v>268215.45</v>
      </c>
      <c r="K5" s="54">
        <v>-2136.09</v>
      </c>
      <c r="L5" s="30"/>
      <c r="M5" s="13">
        <v>12.98</v>
      </c>
      <c r="N5" s="13">
        <v>13.35</v>
      </c>
      <c r="O5" s="64">
        <v>13.6</v>
      </c>
      <c r="P5" s="13">
        <v>12.62</v>
      </c>
      <c r="Q5" s="13">
        <v>13.92</v>
      </c>
      <c r="R5" s="128">
        <v>13.15</v>
      </c>
      <c r="S5" s="140">
        <v>14.24</v>
      </c>
    </row>
    <row r="6" spans="1:21" ht="25.5">
      <c r="A6" s="9">
        <v>3</v>
      </c>
      <c r="B6" s="7" t="s">
        <v>95</v>
      </c>
      <c r="C6" s="162" t="s">
        <v>99</v>
      </c>
      <c r="D6" s="163" t="s">
        <v>98</v>
      </c>
      <c r="E6" s="162">
        <v>154526.20000000001</v>
      </c>
      <c r="F6" s="162">
        <v>147526.20000000001</v>
      </c>
      <c r="G6" s="162">
        <v>-7000</v>
      </c>
      <c r="H6" s="163">
        <v>141177.66</v>
      </c>
      <c r="I6" s="163">
        <f>H6-E6</f>
        <v>-13348.540000000008</v>
      </c>
      <c r="J6" s="163">
        <v>140555.89000000001</v>
      </c>
      <c r="K6" s="163">
        <v>-621.77</v>
      </c>
      <c r="L6" s="30"/>
      <c r="M6" s="14">
        <v>14.2</v>
      </c>
      <c r="N6" s="14">
        <v>16.07</v>
      </c>
      <c r="O6" s="65">
        <v>14.04</v>
      </c>
      <c r="P6" s="14">
        <v>14.75</v>
      </c>
      <c r="Q6" s="14">
        <v>13.87</v>
      </c>
      <c r="R6" s="127">
        <v>12.62</v>
      </c>
      <c r="S6" s="140">
        <v>12.884</v>
      </c>
      <c r="U6" s="18">
        <f>H6-J6</f>
        <v>621.76999999998952</v>
      </c>
    </row>
    <row r="7" spans="1:21">
      <c r="A7" s="9">
        <v>4</v>
      </c>
      <c r="B7" s="7" t="s">
        <v>17</v>
      </c>
      <c r="C7" s="12">
        <v>48430.400000000001</v>
      </c>
      <c r="D7" s="54">
        <v>12107.5</v>
      </c>
      <c r="E7" s="12">
        <v>58559.3</v>
      </c>
      <c r="F7" s="12">
        <v>61273.599999999999</v>
      </c>
      <c r="G7" s="12">
        <v>2714.2999999999956</v>
      </c>
      <c r="H7" s="54">
        <v>71645.289999999994</v>
      </c>
      <c r="I7" s="12">
        <f t="shared" ref="I7:I36" si="0">H7-E7</f>
        <v>13085.989999999991</v>
      </c>
      <c r="J7" s="22">
        <v>69876.09</v>
      </c>
      <c r="K7" s="22">
        <v>-1769.2</v>
      </c>
      <c r="L7" s="22"/>
      <c r="M7" s="13">
        <v>10.8</v>
      </c>
      <c r="N7" s="13">
        <v>11.73</v>
      </c>
      <c r="O7" s="64">
        <v>11.65</v>
      </c>
      <c r="P7" s="13">
        <v>12.22</v>
      </c>
      <c r="Q7" s="13">
        <v>11.64</v>
      </c>
      <c r="R7" s="128">
        <v>13.36</v>
      </c>
      <c r="S7" s="29">
        <v>12.364000000000001</v>
      </c>
      <c r="U7" s="18">
        <f t="shared" ref="U7:U16" si="1">J7-H7</f>
        <v>-1769.1999999999971</v>
      </c>
    </row>
    <row r="8" spans="1:21" ht="25.5">
      <c r="A8" s="9">
        <v>5</v>
      </c>
      <c r="B8" s="7" t="s">
        <v>18</v>
      </c>
      <c r="C8" s="12">
        <v>28823.599999999999</v>
      </c>
      <c r="D8" s="155">
        <v>7206</v>
      </c>
      <c r="E8" s="12">
        <v>41578.9</v>
      </c>
      <c r="F8" s="12">
        <v>41627.4</v>
      </c>
      <c r="G8" s="12">
        <v>48.5</v>
      </c>
      <c r="H8" s="54">
        <v>36060.83</v>
      </c>
      <c r="I8" s="12">
        <f t="shared" si="0"/>
        <v>-5518.07</v>
      </c>
      <c r="J8" s="12">
        <v>36992.11</v>
      </c>
      <c r="K8" s="12">
        <v>931.28</v>
      </c>
      <c r="L8" s="12"/>
      <c r="M8" s="13">
        <v>11.89</v>
      </c>
      <c r="N8" s="13">
        <v>15.81</v>
      </c>
      <c r="O8" s="64">
        <v>15.95</v>
      </c>
      <c r="P8" s="13">
        <v>17.100000000000001</v>
      </c>
      <c r="Q8" s="13">
        <v>14.62</v>
      </c>
      <c r="R8" s="128">
        <v>16.07</v>
      </c>
      <c r="S8" s="140">
        <v>14.925000000000001</v>
      </c>
      <c r="U8" s="18">
        <f t="shared" si="1"/>
        <v>931.27999999999884</v>
      </c>
    </row>
    <row r="9" spans="1:21">
      <c r="A9" s="9">
        <v>6</v>
      </c>
      <c r="B9" s="7" t="s">
        <v>3</v>
      </c>
      <c r="C9" s="12">
        <v>25812.799999999999</v>
      </c>
      <c r="D9" s="155">
        <v>6000</v>
      </c>
      <c r="E9" s="12">
        <v>31765.5</v>
      </c>
      <c r="F9" s="12">
        <v>26552.2</v>
      </c>
      <c r="G9" s="12">
        <v>-5213.2999999999993</v>
      </c>
      <c r="H9" s="115">
        <v>32298.959999999999</v>
      </c>
      <c r="I9" s="12">
        <f t="shared" si="0"/>
        <v>533.45999999999913</v>
      </c>
      <c r="J9" s="12">
        <v>28765.84</v>
      </c>
      <c r="K9" s="12">
        <v>-3533.12</v>
      </c>
      <c r="L9" s="12"/>
      <c r="M9" s="13">
        <v>13.67</v>
      </c>
      <c r="N9" s="13">
        <v>12.79</v>
      </c>
      <c r="O9" s="65">
        <v>10.43</v>
      </c>
      <c r="P9" s="13">
        <v>11.02</v>
      </c>
      <c r="Q9" s="13">
        <v>12.29</v>
      </c>
      <c r="R9" s="128">
        <v>12.26</v>
      </c>
      <c r="S9" s="140">
        <v>11.666</v>
      </c>
      <c r="U9" s="18">
        <f t="shared" si="1"/>
        <v>-3533.119999999999</v>
      </c>
    </row>
    <row r="10" spans="1:21">
      <c r="A10" s="9">
        <v>7</v>
      </c>
      <c r="B10" s="7" t="s">
        <v>4</v>
      </c>
      <c r="C10" s="12">
        <v>771040.3</v>
      </c>
      <c r="D10" s="155">
        <v>307390.5</v>
      </c>
      <c r="E10" s="12">
        <v>1014666</v>
      </c>
      <c r="F10" s="12">
        <v>958417.3</v>
      </c>
      <c r="G10" s="12">
        <v>-56248.699999999953</v>
      </c>
      <c r="H10" s="50">
        <v>1017820.77</v>
      </c>
      <c r="I10" s="54">
        <f t="shared" si="0"/>
        <v>3154.7700000000186</v>
      </c>
      <c r="J10" s="54">
        <v>1043237.11</v>
      </c>
      <c r="K10" s="54">
        <v>25416.34</v>
      </c>
      <c r="L10" s="30"/>
      <c r="M10" s="13">
        <v>12.65</v>
      </c>
      <c r="N10" s="13">
        <v>13.15</v>
      </c>
      <c r="O10" s="65">
        <v>12.21</v>
      </c>
      <c r="P10" s="13">
        <v>11.56</v>
      </c>
      <c r="Q10" s="13">
        <v>11.6</v>
      </c>
      <c r="R10" s="128">
        <v>11.11</v>
      </c>
      <c r="S10" s="140">
        <v>11.513</v>
      </c>
      <c r="U10" s="18">
        <f t="shared" si="1"/>
        <v>25416.339999999967</v>
      </c>
    </row>
    <row r="11" spans="1:21">
      <c r="A11" s="9">
        <v>8</v>
      </c>
      <c r="B11" s="7" t="s">
        <v>5</v>
      </c>
      <c r="C11" s="12">
        <v>119716.5</v>
      </c>
      <c r="D11" s="155">
        <v>29929</v>
      </c>
      <c r="E11" s="12">
        <v>151265.20000000001</v>
      </c>
      <c r="F11" s="12">
        <v>145172</v>
      </c>
      <c r="G11" s="12">
        <v>-6093.2000000000116</v>
      </c>
      <c r="H11" s="50">
        <v>152675.76</v>
      </c>
      <c r="I11" s="12">
        <f t="shared" si="0"/>
        <v>1410.5599999999977</v>
      </c>
      <c r="J11" s="12">
        <v>144761.46</v>
      </c>
      <c r="K11" s="12">
        <v>-7914.3</v>
      </c>
      <c r="L11" s="12"/>
      <c r="M11" s="13">
        <v>12.32</v>
      </c>
      <c r="N11" s="13">
        <v>13.86</v>
      </c>
      <c r="O11" s="64">
        <v>12.58</v>
      </c>
      <c r="P11" s="13">
        <v>12.52</v>
      </c>
      <c r="Q11" s="13">
        <v>12.62</v>
      </c>
      <c r="R11" s="128">
        <v>13.45</v>
      </c>
      <c r="S11" s="140">
        <v>13.281000000000001</v>
      </c>
      <c r="U11" s="18">
        <f t="shared" si="1"/>
        <v>-7914.3000000000175</v>
      </c>
    </row>
    <row r="12" spans="1:21">
      <c r="A12" s="9">
        <v>9</v>
      </c>
      <c r="B12" s="7" t="s">
        <v>6</v>
      </c>
      <c r="C12" s="12">
        <v>502991.5</v>
      </c>
      <c r="D12" s="155">
        <v>125748</v>
      </c>
      <c r="E12" s="12">
        <v>646057.5</v>
      </c>
      <c r="F12" s="12">
        <v>614477.5</v>
      </c>
      <c r="G12" s="12">
        <v>-31580</v>
      </c>
      <c r="H12" s="50">
        <v>689640.76</v>
      </c>
      <c r="I12" s="12">
        <f t="shared" si="0"/>
        <v>43583.260000000009</v>
      </c>
      <c r="J12" s="12">
        <v>641959.56999999995</v>
      </c>
      <c r="K12" s="12">
        <v>-47681.19</v>
      </c>
      <c r="L12" s="12"/>
      <c r="M12" s="13">
        <v>12.45</v>
      </c>
      <c r="N12" s="13">
        <v>13.64</v>
      </c>
      <c r="O12" s="64">
        <v>12.5</v>
      </c>
      <c r="P12" s="13">
        <v>12.51</v>
      </c>
      <c r="Q12" s="13">
        <v>12.13</v>
      </c>
      <c r="R12" s="128">
        <v>13.92</v>
      </c>
      <c r="S12" s="140">
        <v>13.125</v>
      </c>
      <c r="U12" s="18">
        <f t="shared" si="1"/>
        <v>-47681.190000000061</v>
      </c>
    </row>
    <row r="13" spans="1:21">
      <c r="A13" s="9">
        <v>10</v>
      </c>
      <c r="B13" s="7" t="s">
        <v>7</v>
      </c>
      <c r="C13" s="12">
        <v>35203.800000000003</v>
      </c>
      <c r="D13" s="155">
        <v>8801</v>
      </c>
      <c r="E13" s="12">
        <v>53571.4</v>
      </c>
      <c r="F13" s="12">
        <v>47861.5</v>
      </c>
      <c r="G13" s="12">
        <v>-5709.9000000000015</v>
      </c>
      <c r="H13" s="50">
        <v>97914.78</v>
      </c>
      <c r="I13" s="54">
        <f t="shared" si="0"/>
        <v>44343.38</v>
      </c>
      <c r="J13" s="54">
        <v>94486</v>
      </c>
      <c r="K13" s="54">
        <v>-3428.78</v>
      </c>
      <c r="L13" s="30"/>
      <c r="M13" s="13">
        <v>12.81</v>
      </c>
      <c r="N13" s="13">
        <v>11.37</v>
      </c>
      <c r="O13" s="65">
        <v>10.71</v>
      </c>
      <c r="P13" s="13">
        <v>12.27</v>
      </c>
      <c r="Q13" s="13">
        <v>12.56</v>
      </c>
      <c r="R13" s="128">
        <v>13.86</v>
      </c>
      <c r="S13" s="140">
        <v>13.581</v>
      </c>
      <c r="U13" s="18">
        <f t="shared" si="1"/>
        <v>-3428.7799999999988</v>
      </c>
    </row>
    <row r="14" spans="1:21">
      <c r="A14" s="9">
        <v>11</v>
      </c>
      <c r="B14" s="7" t="s">
        <v>8</v>
      </c>
      <c r="C14" s="12">
        <v>39731.4</v>
      </c>
      <c r="D14" s="155">
        <v>9932.75</v>
      </c>
      <c r="E14" s="12">
        <v>43345.599999999999</v>
      </c>
      <c r="F14" s="12">
        <v>42816</v>
      </c>
      <c r="G14" s="12">
        <v>-529.59999999999854</v>
      </c>
      <c r="H14" s="50">
        <v>36554.15</v>
      </c>
      <c r="I14" s="54">
        <f t="shared" si="0"/>
        <v>-6791.4499999999971</v>
      </c>
      <c r="J14" s="54">
        <v>36178.35</v>
      </c>
      <c r="K14" s="54">
        <v>-375.8</v>
      </c>
      <c r="L14" s="30"/>
      <c r="M14" s="13">
        <v>14.09</v>
      </c>
      <c r="N14" s="13">
        <v>16.02</v>
      </c>
      <c r="O14" s="64">
        <v>15.84</v>
      </c>
      <c r="P14" s="13">
        <v>16.48</v>
      </c>
      <c r="Q14" s="13">
        <v>14.95</v>
      </c>
      <c r="R14" s="128">
        <v>13.55</v>
      </c>
      <c r="S14" s="140">
        <v>14.109</v>
      </c>
      <c r="U14" s="18">
        <f t="shared" si="1"/>
        <v>-375.80000000000291</v>
      </c>
    </row>
    <row r="15" spans="1:21">
      <c r="A15" s="9">
        <v>12</v>
      </c>
      <c r="B15" s="7" t="s">
        <v>26</v>
      </c>
      <c r="C15" s="12">
        <v>28984.5</v>
      </c>
      <c r="D15" s="155">
        <v>7246</v>
      </c>
      <c r="E15" s="12">
        <v>26211.599999999999</v>
      </c>
      <c r="F15" s="12">
        <v>28431.1</v>
      </c>
      <c r="G15" s="12">
        <v>2219.5</v>
      </c>
      <c r="H15" s="50">
        <v>27828.57</v>
      </c>
      <c r="I15" s="54">
        <f t="shared" si="0"/>
        <v>1616.9700000000012</v>
      </c>
      <c r="J15" s="54">
        <v>19685.87</v>
      </c>
      <c r="K15" s="54">
        <v>-8142.7</v>
      </c>
      <c r="L15" s="30"/>
      <c r="M15" s="13">
        <v>17.579999999999998</v>
      </c>
      <c r="N15" s="13">
        <v>18.59</v>
      </c>
      <c r="O15" s="64">
        <v>20.149999999999999</v>
      </c>
      <c r="P15" s="13">
        <v>19.05</v>
      </c>
      <c r="Q15" s="13">
        <v>18.43</v>
      </c>
      <c r="R15" s="128">
        <v>20.23</v>
      </c>
      <c r="S15" s="140">
        <v>14.525</v>
      </c>
      <c r="U15" s="18">
        <f t="shared" si="1"/>
        <v>-8142.7000000000007</v>
      </c>
    </row>
    <row r="16" spans="1:21">
      <c r="A16" s="9">
        <v>13</v>
      </c>
      <c r="B16" s="7" t="s">
        <v>22</v>
      </c>
      <c r="C16" s="10">
        <v>47412.3</v>
      </c>
      <c r="D16" s="155">
        <v>11853</v>
      </c>
      <c r="E16" s="10">
        <v>48836.1</v>
      </c>
      <c r="F16" s="10">
        <v>48335.8</v>
      </c>
      <c r="G16" s="10">
        <v>-500.29999999999563</v>
      </c>
      <c r="H16" s="50">
        <v>37052.699999999997</v>
      </c>
      <c r="I16" s="54">
        <f t="shared" si="0"/>
        <v>-11783.400000000001</v>
      </c>
      <c r="J16" s="54">
        <v>37209.040000000001</v>
      </c>
      <c r="K16" s="54">
        <v>156.34</v>
      </c>
      <c r="L16" s="30"/>
      <c r="M16" s="11">
        <v>15.74</v>
      </c>
      <c r="N16" s="11">
        <v>16.46</v>
      </c>
      <c r="O16" s="66">
        <v>17.07</v>
      </c>
      <c r="P16" s="11">
        <v>16.43</v>
      </c>
      <c r="Q16" s="11">
        <v>16.579999999999998</v>
      </c>
      <c r="R16" s="129">
        <v>16.68</v>
      </c>
      <c r="S16" s="140">
        <v>16.965</v>
      </c>
      <c r="U16" s="18">
        <f t="shared" si="1"/>
        <v>156.34000000000378</v>
      </c>
    </row>
    <row r="17" spans="1:21">
      <c r="A17" s="9">
        <v>14</v>
      </c>
      <c r="B17" s="156" t="s">
        <v>23</v>
      </c>
      <c r="C17" s="10">
        <v>36023.300000000003</v>
      </c>
      <c r="D17" s="155">
        <v>9005.75</v>
      </c>
      <c r="E17" s="10">
        <v>34591.9</v>
      </c>
      <c r="F17" s="10">
        <v>28412.1</v>
      </c>
      <c r="G17" s="10">
        <v>-6179.8000000000029</v>
      </c>
      <c r="H17" s="503" t="s">
        <v>96</v>
      </c>
      <c r="I17" s="504"/>
      <c r="J17" s="504"/>
      <c r="K17" s="505"/>
      <c r="L17" s="30"/>
      <c r="M17" s="11"/>
      <c r="N17" s="11"/>
      <c r="O17" s="66"/>
      <c r="P17" s="11"/>
      <c r="Q17" s="11"/>
      <c r="R17" s="129"/>
      <c r="S17" s="140"/>
      <c r="U17" s="18"/>
    </row>
    <row r="18" spans="1:21">
      <c r="A18" s="9">
        <v>15</v>
      </c>
      <c r="B18" s="7" t="s">
        <v>24</v>
      </c>
      <c r="C18" s="10">
        <v>26500.1</v>
      </c>
      <c r="D18" s="155">
        <v>6625</v>
      </c>
      <c r="E18" s="10">
        <v>28106.6</v>
      </c>
      <c r="F18" s="10">
        <v>27093.5</v>
      </c>
      <c r="G18" s="10">
        <v>-1013.0999999999985</v>
      </c>
      <c r="H18" s="50">
        <v>28477.26</v>
      </c>
      <c r="I18" s="54">
        <f t="shared" si="0"/>
        <v>370.65999999999985</v>
      </c>
      <c r="J18" s="54">
        <v>30326.09</v>
      </c>
      <c r="K18" s="54">
        <v>1848.83</v>
      </c>
      <c r="L18" s="30"/>
      <c r="M18" s="11">
        <v>12.11</v>
      </c>
      <c r="N18" s="11">
        <v>13.02</v>
      </c>
      <c r="O18" s="66">
        <v>12.19</v>
      </c>
      <c r="P18" s="11">
        <v>12.49</v>
      </c>
      <c r="Q18" s="11">
        <v>12.62</v>
      </c>
      <c r="R18" s="129">
        <v>12.18</v>
      </c>
      <c r="S18" s="140">
        <v>12.221</v>
      </c>
      <c r="U18" s="18">
        <f t="shared" ref="U18:U25" si="2">J18-H18</f>
        <v>1848.8300000000017</v>
      </c>
    </row>
    <row r="19" spans="1:21" ht="25.5">
      <c r="A19" s="9">
        <v>16</v>
      </c>
      <c r="B19" s="7" t="s">
        <v>25</v>
      </c>
      <c r="C19" s="10">
        <v>21450.1</v>
      </c>
      <c r="D19" s="155">
        <v>25421.02</v>
      </c>
      <c r="E19" s="136">
        <v>20461.7</v>
      </c>
      <c r="F19" s="136">
        <v>18753.900000000001</v>
      </c>
      <c r="G19" s="136">
        <v>-1707.7999999999993</v>
      </c>
      <c r="H19" s="131">
        <v>37278.28</v>
      </c>
      <c r="I19" s="54">
        <f t="shared" si="0"/>
        <v>16816.579999999998</v>
      </c>
      <c r="J19" s="54">
        <v>33567.64</v>
      </c>
      <c r="K19" s="54">
        <v>-3710.64</v>
      </c>
      <c r="L19" s="30"/>
      <c r="M19" s="137">
        <v>14.38</v>
      </c>
      <c r="N19" s="137">
        <v>10.16</v>
      </c>
      <c r="O19" s="138">
        <v>8.66</v>
      </c>
      <c r="P19" s="137">
        <v>10.98</v>
      </c>
      <c r="Q19" s="137">
        <v>12.04</v>
      </c>
      <c r="R19" s="130">
        <v>13.02</v>
      </c>
      <c r="S19" s="140">
        <v>11.138999999999999</v>
      </c>
      <c r="U19" s="18">
        <f t="shared" si="2"/>
        <v>-3710.6399999999994</v>
      </c>
    </row>
    <row r="20" spans="1:21">
      <c r="A20" s="9">
        <v>17</v>
      </c>
      <c r="B20" s="7" t="s">
        <v>27</v>
      </c>
      <c r="C20" s="10">
        <v>275205.59999999998</v>
      </c>
      <c r="D20" s="155">
        <v>68800</v>
      </c>
      <c r="E20" s="10">
        <v>411936.9</v>
      </c>
      <c r="F20" s="10">
        <v>400175.4</v>
      </c>
      <c r="G20" s="10">
        <v>-11761.5</v>
      </c>
      <c r="H20" s="50">
        <v>395786.01</v>
      </c>
      <c r="I20" s="54">
        <f t="shared" si="0"/>
        <v>-16150.890000000014</v>
      </c>
      <c r="J20" s="54">
        <v>389621.5</v>
      </c>
      <c r="K20" s="54">
        <v>-6164.51</v>
      </c>
      <c r="L20" s="30"/>
      <c r="M20" s="11">
        <v>13.04</v>
      </c>
      <c r="N20" s="11">
        <v>16.63</v>
      </c>
      <c r="O20" s="66">
        <v>16.36</v>
      </c>
      <c r="P20" s="11">
        <v>16.670000000000002</v>
      </c>
      <c r="Q20" s="11">
        <v>16.02</v>
      </c>
      <c r="R20" s="129">
        <v>16.350000000000001</v>
      </c>
      <c r="S20" s="140">
        <v>15.705</v>
      </c>
      <c r="U20" s="18">
        <f t="shared" si="2"/>
        <v>-6164.5100000000093</v>
      </c>
    </row>
    <row r="21" spans="1:21" ht="25.5">
      <c r="A21" s="9">
        <v>18</v>
      </c>
      <c r="B21" s="7" t="s">
        <v>21</v>
      </c>
      <c r="C21" s="10">
        <v>58377.9</v>
      </c>
      <c r="D21" s="155">
        <v>14594.5</v>
      </c>
      <c r="E21" s="136">
        <v>72009.100000000006</v>
      </c>
      <c r="F21" s="136">
        <v>69950</v>
      </c>
      <c r="G21" s="136">
        <v>-2059.1000000000058</v>
      </c>
      <c r="H21" s="131">
        <v>68117.399999999994</v>
      </c>
      <c r="I21" s="54">
        <f t="shared" si="0"/>
        <v>-3891.7000000000116</v>
      </c>
      <c r="J21" s="54">
        <v>66893.36</v>
      </c>
      <c r="K21" s="54">
        <v>-1224.04</v>
      </c>
      <c r="L21" s="30"/>
      <c r="M21" s="137">
        <v>13.29</v>
      </c>
      <c r="N21" s="137">
        <v>15.48</v>
      </c>
      <c r="O21" s="139">
        <v>14.78</v>
      </c>
      <c r="P21" s="137">
        <v>14.34</v>
      </c>
      <c r="Q21" s="137">
        <v>14.29</v>
      </c>
      <c r="R21" s="130">
        <v>14.33</v>
      </c>
      <c r="S21" s="140">
        <v>13.506</v>
      </c>
      <c r="U21" s="18">
        <f t="shared" si="2"/>
        <v>-1224.0399999999936</v>
      </c>
    </row>
    <row r="22" spans="1:21">
      <c r="A22" s="9">
        <v>19</v>
      </c>
      <c r="B22" s="7" t="s">
        <v>28</v>
      </c>
      <c r="C22" s="10">
        <v>25269.7</v>
      </c>
      <c r="D22" s="155">
        <v>6317.5</v>
      </c>
      <c r="E22" s="10">
        <v>28073.200000000001</v>
      </c>
      <c r="F22" s="10">
        <v>27277.7</v>
      </c>
      <c r="G22" s="10">
        <v>-795.5</v>
      </c>
      <c r="H22" s="131">
        <v>30192.25</v>
      </c>
      <c r="I22" s="54">
        <f t="shared" si="0"/>
        <v>2119.0499999999993</v>
      </c>
      <c r="J22" s="54">
        <v>29877.8</v>
      </c>
      <c r="K22" s="54">
        <f>J22-H22</f>
        <v>-314.45000000000073</v>
      </c>
      <c r="L22" s="30"/>
      <c r="M22" s="11">
        <v>10.9</v>
      </c>
      <c r="N22" s="11">
        <v>11.94</v>
      </c>
      <c r="O22" s="67">
        <v>10.8</v>
      </c>
      <c r="P22" s="11">
        <v>10.84</v>
      </c>
      <c r="Q22" s="11">
        <v>10.26</v>
      </c>
      <c r="R22" s="130">
        <v>10.48</v>
      </c>
      <c r="S22" s="140">
        <v>10.198</v>
      </c>
      <c r="U22" s="18">
        <f t="shared" si="2"/>
        <v>-314.45000000000073</v>
      </c>
    </row>
    <row r="23" spans="1:21">
      <c r="A23" s="150">
        <v>20</v>
      </c>
      <c r="B23" s="151" t="s">
        <v>29</v>
      </c>
      <c r="C23" s="51">
        <v>251152.3</v>
      </c>
      <c r="D23" s="147">
        <v>62788</v>
      </c>
      <c r="E23" s="51">
        <v>359641.5</v>
      </c>
      <c r="F23" s="51">
        <v>335047.40000000002</v>
      </c>
      <c r="G23" s="51">
        <v>-24594.099999999977</v>
      </c>
      <c r="H23" s="131">
        <v>357299.81</v>
      </c>
      <c r="I23" s="54">
        <f t="shared" si="0"/>
        <v>-2341.6900000000023</v>
      </c>
      <c r="J23" s="54">
        <v>350460.9</v>
      </c>
      <c r="K23" s="54">
        <v>-6838.91</v>
      </c>
      <c r="L23" s="30"/>
      <c r="M23" s="73">
        <v>11.01</v>
      </c>
      <c r="N23" s="73">
        <v>15.57</v>
      </c>
      <c r="O23" s="73">
        <v>14.67</v>
      </c>
      <c r="P23" s="73">
        <v>14.66</v>
      </c>
      <c r="Q23" s="73">
        <v>13.34</v>
      </c>
      <c r="R23" s="133">
        <v>14.37</v>
      </c>
      <c r="S23" s="140">
        <v>14.847</v>
      </c>
      <c r="U23" s="18">
        <f t="shared" si="2"/>
        <v>-6838.9099999999744</v>
      </c>
    </row>
    <row r="24" spans="1:21">
      <c r="A24" s="150">
        <v>21</v>
      </c>
      <c r="B24" s="151" t="s">
        <v>30</v>
      </c>
      <c r="C24" s="51">
        <v>2973.7</v>
      </c>
      <c r="D24" s="147">
        <v>743.5</v>
      </c>
      <c r="E24" s="51">
        <v>20456.8</v>
      </c>
      <c r="F24" s="51">
        <v>20058.3</v>
      </c>
      <c r="G24" s="51">
        <v>-398.5</v>
      </c>
      <c r="H24" s="131">
        <v>21005.78</v>
      </c>
      <c r="I24" s="54">
        <f t="shared" si="0"/>
        <v>548.97999999999956</v>
      </c>
      <c r="J24" s="54">
        <v>21843.93</v>
      </c>
      <c r="K24" s="54">
        <v>838.15</v>
      </c>
      <c r="L24" s="30"/>
      <c r="M24" s="11">
        <v>24.89</v>
      </c>
      <c r="N24" s="11">
        <v>51.29</v>
      </c>
      <c r="O24" s="66">
        <v>56.26</v>
      </c>
      <c r="P24" s="11">
        <v>49.6</v>
      </c>
      <c r="Q24" s="11">
        <v>43.21</v>
      </c>
      <c r="R24" s="130">
        <v>47.82</v>
      </c>
      <c r="S24" s="140">
        <v>45.029000000000003</v>
      </c>
      <c r="U24" s="18">
        <f t="shared" si="2"/>
        <v>838.15000000000146</v>
      </c>
    </row>
    <row r="25" spans="1:21">
      <c r="A25" s="150">
        <v>22</v>
      </c>
      <c r="B25" s="151" t="s">
        <v>86</v>
      </c>
      <c r="C25" s="51">
        <v>12069.6</v>
      </c>
      <c r="D25" s="147">
        <v>803.04499999999996</v>
      </c>
      <c r="E25" s="51">
        <v>14784.8</v>
      </c>
      <c r="F25" s="51">
        <v>13692.7</v>
      </c>
      <c r="G25" s="51">
        <v>-1092.0999999999985</v>
      </c>
      <c r="H25" s="131">
        <v>13989.39</v>
      </c>
      <c r="I25" s="54">
        <f t="shared" si="0"/>
        <v>-795.40999999999985</v>
      </c>
      <c r="J25" s="54">
        <v>10775.84</v>
      </c>
      <c r="K25" s="54">
        <v>-3213.55</v>
      </c>
      <c r="L25" s="30"/>
      <c r="M25" s="11">
        <v>24.89</v>
      </c>
      <c r="N25" s="11">
        <v>26.48</v>
      </c>
      <c r="O25" s="67">
        <v>24.41</v>
      </c>
      <c r="P25" s="11">
        <v>24.91</v>
      </c>
      <c r="Q25" s="11">
        <v>24.2</v>
      </c>
      <c r="R25" s="130">
        <v>23.73</v>
      </c>
      <c r="S25" s="140">
        <v>21.396999999999998</v>
      </c>
      <c r="U25" s="18">
        <f t="shared" si="2"/>
        <v>-3213.5499999999993</v>
      </c>
    </row>
    <row r="26" spans="1:21" ht="25.5">
      <c r="A26" s="150">
        <v>23</v>
      </c>
      <c r="B26" s="151" t="s">
        <v>32</v>
      </c>
      <c r="C26" s="51">
        <v>18936.599999999999</v>
      </c>
      <c r="D26" s="147">
        <v>5000</v>
      </c>
      <c r="E26" s="51">
        <v>26141.599999999999</v>
      </c>
      <c r="F26" s="152">
        <v>25614.3</v>
      </c>
      <c r="G26" s="152">
        <v>-527.29999999999927</v>
      </c>
      <c r="H26" s="50">
        <v>48552.800000000003</v>
      </c>
      <c r="I26" s="54">
        <f t="shared" si="0"/>
        <v>22411.200000000004</v>
      </c>
      <c r="J26" s="54">
        <v>47415.9</v>
      </c>
      <c r="K26" s="54">
        <f>J26-H26</f>
        <v>-1136.9000000000015</v>
      </c>
      <c r="L26" s="30"/>
      <c r="M26" s="73">
        <v>10.28</v>
      </c>
      <c r="N26" s="73">
        <v>13.53</v>
      </c>
      <c r="O26" s="73">
        <v>13.94</v>
      </c>
      <c r="P26" s="73">
        <v>11.41</v>
      </c>
      <c r="Q26" s="66">
        <v>10.71</v>
      </c>
      <c r="R26" s="135">
        <v>11.9</v>
      </c>
      <c r="S26" s="140">
        <v>11.4</v>
      </c>
    </row>
    <row r="27" spans="1:21">
      <c r="A27" s="150">
        <v>24</v>
      </c>
      <c r="B27" s="151" t="s">
        <v>33</v>
      </c>
      <c r="C27" s="51">
        <v>55397</v>
      </c>
      <c r="D27" s="147">
        <v>4734.25</v>
      </c>
      <c r="E27" s="51">
        <v>55741.599999999999</v>
      </c>
      <c r="F27" s="152">
        <v>48379.8</v>
      </c>
      <c r="G27" s="152">
        <v>-7361.7999999999956</v>
      </c>
      <c r="H27" s="131">
        <v>29272.47</v>
      </c>
      <c r="I27" s="54">
        <f t="shared" si="0"/>
        <v>-26469.129999999997</v>
      </c>
      <c r="J27" s="54">
        <v>29981.66</v>
      </c>
      <c r="K27" s="54">
        <v>709.19</v>
      </c>
      <c r="L27" s="30"/>
      <c r="M27" s="73">
        <v>12.36</v>
      </c>
      <c r="N27" s="73">
        <v>14.17</v>
      </c>
      <c r="O27" s="74">
        <v>10.97</v>
      </c>
      <c r="P27" s="73">
        <v>14.03</v>
      </c>
      <c r="Q27" s="73">
        <v>13.16</v>
      </c>
      <c r="R27" s="133">
        <v>12.21</v>
      </c>
      <c r="S27" s="140">
        <v>12.77</v>
      </c>
      <c r="U27" s="18">
        <f>J27-H27</f>
        <v>709.18999999999869</v>
      </c>
    </row>
    <row r="28" spans="1:21">
      <c r="A28" s="53">
        <v>25</v>
      </c>
      <c r="B28" s="157" t="s">
        <v>55</v>
      </c>
      <c r="C28" s="54">
        <v>20732.813999999998</v>
      </c>
      <c r="D28" s="158">
        <v>1416.58</v>
      </c>
      <c r="E28" s="54">
        <v>24255.564999999999</v>
      </c>
      <c r="F28" s="54">
        <v>21265.114000000001</v>
      </c>
      <c r="G28" s="10">
        <f>F28-E28</f>
        <v>-2990.4509999999973</v>
      </c>
      <c r="H28" s="50">
        <v>-3339.4</v>
      </c>
      <c r="I28" s="53">
        <f t="shared" si="0"/>
        <v>-27594.965</v>
      </c>
      <c r="J28" s="507" t="s">
        <v>94</v>
      </c>
      <c r="K28" s="508"/>
      <c r="L28" s="153"/>
      <c r="M28" s="11">
        <v>11.87</v>
      </c>
      <c r="N28" s="11">
        <v>11.92</v>
      </c>
      <c r="O28" s="66">
        <v>10.039999999999999</v>
      </c>
      <c r="P28" s="11">
        <v>10.29</v>
      </c>
      <c r="Q28" s="11">
        <v>12.14</v>
      </c>
      <c r="R28" s="129" t="s">
        <v>90</v>
      </c>
      <c r="S28" s="140"/>
    </row>
    <row r="29" spans="1:21">
      <c r="A29" s="53">
        <v>26</v>
      </c>
      <c r="B29" s="157" t="s">
        <v>56</v>
      </c>
      <c r="C29" s="54">
        <v>7106.4889999999996</v>
      </c>
      <c r="D29" s="158">
        <v>463.3</v>
      </c>
      <c r="E29" s="54">
        <v>5082.2910000000002</v>
      </c>
      <c r="F29" s="54">
        <v>5351.6989999999996</v>
      </c>
      <c r="G29" s="10">
        <v>269.40799999999945</v>
      </c>
      <c r="H29" s="503" t="s">
        <v>97</v>
      </c>
      <c r="I29" s="504"/>
      <c r="J29" s="504"/>
      <c r="K29" s="505"/>
      <c r="L29" s="153"/>
      <c r="M29" s="11"/>
      <c r="N29" s="11"/>
      <c r="O29" s="66"/>
      <c r="P29" s="11"/>
      <c r="Q29" s="11"/>
      <c r="R29" s="129"/>
      <c r="S29" s="140"/>
    </row>
    <row r="30" spans="1:21">
      <c r="A30" s="53">
        <v>27</v>
      </c>
      <c r="B30" s="53" t="s">
        <v>57</v>
      </c>
      <c r="C30" s="54">
        <v>12042.894</v>
      </c>
      <c r="D30" s="159">
        <v>893.77</v>
      </c>
      <c r="E30" s="54">
        <v>12326.57</v>
      </c>
      <c r="F30" s="54">
        <v>13092.513000000001</v>
      </c>
      <c r="G30" s="10">
        <f t="shared" ref="G30:G36" si="3">F30-E30</f>
        <v>765.94300000000112</v>
      </c>
      <c r="H30" s="131">
        <v>13880.12</v>
      </c>
      <c r="I30" s="54">
        <f t="shared" si="0"/>
        <v>1553.5500000000011</v>
      </c>
      <c r="J30" s="54">
        <v>14146.04</v>
      </c>
      <c r="K30" s="54">
        <v>265.92</v>
      </c>
      <c r="L30" s="30"/>
      <c r="M30" s="11">
        <v>12.57</v>
      </c>
      <c r="N30" s="11">
        <v>13.1</v>
      </c>
      <c r="O30" s="66">
        <v>13.61</v>
      </c>
      <c r="P30" s="11">
        <v>13.35</v>
      </c>
      <c r="Q30" s="11">
        <v>13.67</v>
      </c>
      <c r="R30" s="130">
        <v>13.86</v>
      </c>
      <c r="S30" s="140">
        <v>14.228999999999999</v>
      </c>
      <c r="U30" s="18">
        <f>J30-H30</f>
        <v>265.92000000000007</v>
      </c>
    </row>
    <row r="31" spans="1:21">
      <c r="A31" s="53">
        <v>28</v>
      </c>
      <c r="B31" s="53" t="s">
        <v>87</v>
      </c>
      <c r="C31" s="54">
        <v>53422.921999999999</v>
      </c>
      <c r="D31" s="159">
        <v>10684.6</v>
      </c>
      <c r="E31" s="54">
        <v>57238.51</v>
      </c>
      <c r="F31" s="54">
        <v>68045.422999999995</v>
      </c>
      <c r="G31" s="10">
        <f t="shared" si="3"/>
        <v>10806.912999999993</v>
      </c>
      <c r="H31" s="131">
        <v>71863.44</v>
      </c>
      <c r="I31" s="54">
        <f t="shared" si="0"/>
        <v>14624.93</v>
      </c>
      <c r="J31" s="54">
        <v>73781.27</v>
      </c>
      <c r="K31" s="54">
        <v>1917.83</v>
      </c>
      <c r="L31" s="30"/>
      <c r="M31" s="11">
        <v>11.35</v>
      </c>
      <c r="N31" s="11">
        <v>11.91</v>
      </c>
      <c r="O31" s="66">
        <v>13.88</v>
      </c>
      <c r="P31" s="11">
        <v>12.73</v>
      </c>
      <c r="Q31" s="11">
        <v>12.33</v>
      </c>
      <c r="R31" s="130">
        <v>12.15</v>
      </c>
      <c r="S31" s="140">
        <v>12.808999999999999</v>
      </c>
      <c r="U31" s="18">
        <f>J31-H31</f>
        <v>1917.8300000000017</v>
      </c>
    </row>
    <row r="32" spans="1:21">
      <c r="A32" s="146">
        <v>29</v>
      </c>
      <c r="B32" s="146" t="s">
        <v>59</v>
      </c>
      <c r="C32" s="147">
        <v>49183.462</v>
      </c>
      <c r="D32" s="160">
        <v>100</v>
      </c>
      <c r="E32" s="147">
        <v>25361.521000000001</v>
      </c>
      <c r="F32" s="147">
        <v>27406.129000000001</v>
      </c>
      <c r="G32" s="51">
        <f t="shared" si="3"/>
        <v>2044.6080000000002</v>
      </c>
      <c r="H32" s="50">
        <v>31166.1</v>
      </c>
      <c r="I32" s="147">
        <f t="shared" si="0"/>
        <v>5804.5789999999979</v>
      </c>
      <c r="J32" s="54">
        <v>33603.9</v>
      </c>
      <c r="K32" s="54">
        <f>J32-H32</f>
        <v>2437.8000000000029</v>
      </c>
      <c r="L32" s="30"/>
      <c r="M32" s="66">
        <v>11.64</v>
      </c>
      <c r="N32" s="66">
        <v>7.2</v>
      </c>
      <c r="O32" s="66">
        <v>6.66</v>
      </c>
      <c r="P32" s="66">
        <v>7.08</v>
      </c>
      <c r="Q32" s="66">
        <v>10.56</v>
      </c>
      <c r="R32" s="66">
        <v>7.86</v>
      </c>
      <c r="S32" s="140">
        <v>7.7809999999999997</v>
      </c>
    </row>
    <row r="33" spans="1:21">
      <c r="A33" s="53">
        <v>30</v>
      </c>
      <c r="B33" s="53" t="s">
        <v>60</v>
      </c>
      <c r="C33" s="54">
        <v>1863.751</v>
      </c>
      <c r="D33" s="159">
        <v>1398.18</v>
      </c>
      <c r="E33" s="54">
        <v>1788.09</v>
      </c>
      <c r="F33" s="54">
        <v>1583.769</v>
      </c>
      <c r="G33" s="10">
        <f t="shared" si="3"/>
        <v>-204.32099999999991</v>
      </c>
      <c r="H33" s="131">
        <v>2965.29</v>
      </c>
      <c r="I33" s="54">
        <f t="shared" si="0"/>
        <v>1177.2</v>
      </c>
      <c r="J33" s="54">
        <v>2874.61</v>
      </c>
      <c r="K33" s="54">
        <v>-90.68</v>
      </c>
      <c r="L33" s="30"/>
      <c r="M33" s="11">
        <v>14.09</v>
      </c>
      <c r="N33" s="11">
        <v>12.08</v>
      </c>
      <c r="O33" s="66">
        <v>10.39</v>
      </c>
      <c r="P33" s="11">
        <v>15.24</v>
      </c>
      <c r="Q33" s="11">
        <v>13.97</v>
      </c>
      <c r="R33" s="130">
        <v>14.59</v>
      </c>
      <c r="S33" s="140">
        <v>14965</v>
      </c>
      <c r="U33" s="18">
        <f>J33-H33</f>
        <v>-90.679999999999836</v>
      </c>
    </row>
    <row r="34" spans="1:21">
      <c r="A34" s="53">
        <v>31</v>
      </c>
      <c r="B34" s="53" t="s">
        <v>61</v>
      </c>
      <c r="C34" s="54">
        <v>22668.48</v>
      </c>
      <c r="D34" s="159">
        <v>100</v>
      </c>
      <c r="E34" s="54">
        <v>28757.187999999998</v>
      </c>
      <c r="F34" s="54">
        <v>27105.573</v>
      </c>
      <c r="G34" s="10">
        <f t="shared" si="3"/>
        <v>-1651.614999999998</v>
      </c>
      <c r="H34" s="50">
        <v>25251.07</v>
      </c>
      <c r="I34" s="54">
        <f t="shared" si="0"/>
        <v>-3506.1179999999986</v>
      </c>
      <c r="J34" s="54">
        <v>24231.95</v>
      </c>
      <c r="K34" s="54">
        <v>-1019.12</v>
      </c>
      <c r="L34" s="30"/>
      <c r="M34" s="11">
        <v>12.49</v>
      </c>
      <c r="N34" s="11">
        <v>14.85</v>
      </c>
      <c r="O34" s="66">
        <v>13.63</v>
      </c>
      <c r="P34" s="11">
        <v>13.12</v>
      </c>
      <c r="Q34" s="11">
        <v>12.62</v>
      </c>
      <c r="R34" s="129">
        <v>12.44</v>
      </c>
      <c r="S34" s="140">
        <v>12.196</v>
      </c>
      <c r="U34" s="18">
        <f>J34-H34</f>
        <v>-1019.119999999999</v>
      </c>
    </row>
    <row r="35" spans="1:21">
      <c r="A35" s="53">
        <v>32</v>
      </c>
      <c r="B35" s="53" t="s">
        <v>62</v>
      </c>
      <c r="C35" s="54">
        <v>23651.887999999999</v>
      </c>
      <c r="D35" s="159">
        <v>100</v>
      </c>
      <c r="E35" s="54">
        <v>27271.944</v>
      </c>
      <c r="F35" s="54">
        <v>28109.37</v>
      </c>
      <c r="G35" s="10">
        <f t="shared" si="3"/>
        <v>837.42599999999948</v>
      </c>
      <c r="H35" s="50">
        <v>29807.91</v>
      </c>
      <c r="I35" s="54">
        <f t="shared" si="0"/>
        <v>2535.9660000000003</v>
      </c>
      <c r="J35" s="54">
        <v>31210.560000000001</v>
      </c>
      <c r="K35" s="54">
        <v>1402.65</v>
      </c>
      <c r="L35" s="30"/>
      <c r="M35" s="11">
        <v>13.82</v>
      </c>
      <c r="N35" s="11">
        <v>14.21</v>
      </c>
      <c r="O35" s="66">
        <v>14.82</v>
      </c>
      <c r="P35" s="11">
        <v>14.1</v>
      </c>
      <c r="Q35" s="11">
        <v>15.42</v>
      </c>
      <c r="R35" s="129">
        <v>14.51</v>
      </c>
      <c r="S35" s="140">
        <v>14.709</v>
      </c>
      <c r="U35" s="18">
        <f>J35-H35</f>
        <v>1402.6500000000015</v>
      </c>
    </row>
    <row r="36" spans="1:21">
      <c r="A36" s="53">
        <v>33</v>
      </c>
      <c r="B36" s="53" t="s">
        <v>63</v>
      </c>
      <c r="C36" s="54">
        <v>15497.375</v>
      </c>
      <c r="D36" s="159">
        <v>100</v>
      </c>
      <c r="E36" s="54">
        <v>28616.047999999999</v>
      </c>
      <c r="F36" s="63">
        <v>27996.877</v>
      </c>
      <c r="G36" s="10">
        <f t="shared" si="3"/>
        <v>-619.17099999999846</v>
      </c>
      <c r="H36" s="50">
        <v>-45818.98</v>
      </c>
      <c r="I36" s="53">
        <f t="shared" si="0"/>
        <v>-74435.028000000006</v>
      </c>
      <c r="J36" s="54">
        <v>-52948.4</v>
      </c>
      <c r="K36" s="54">
        <f>J36-H36</f>
        <v>-7129.4199999999983</v>
      </c>
      <c r="L36" s="30"/>
      <c r="M36" s="11">
        <v>14.16</v>
      </c>
      <c r="N36" s="11">
        <v>15.56</v>
      </c>
      <c r="O36" s="66">
        <v>14.29</v>
      </c>
      <c r="P36" s="11">
        <v>14.71</v>
      </c>
      <c r="Q36" s="11">
        <v>14.04</v>
      </c>
      <c r="R36" s="11"/>
      <c r="S36" s="140"/>
      <c r="U36" s="18">
        <f>J36-H36</f>
        <v>-7129.4199999999983</v>
      </c>
    </row>
    <row r="37" spans="1:21">
      <c r="A37" s="53" t="s">
        <v>37</v>
      </c>
      <c r="B37" s="53"/>
      <c r="C37" s="54"/>
      <c r="D37" s="161"/>
      <c r="E37" s="54"/>
      <c r="F37" s="54"/>
      <c r="G37" s="10"/>
      <c r="H37" s="53"/>
      <c r="I37" s="53"/>
      <c r="J37" s="54"/>
      <c r="K37" s="54"/>
      <c r="L37" s="30"/>
      <c r="M37" s="11"/>
      <c r="N37" s="11"/>
      <c r="O37" s="11"/>
      <c r="P37" s="11"/>
      <c r="Q37" s="11"/>
      <c r="R37" s="11"/>
      <c r="S37" s="140"/>
    </row>
    <row r="39" spans="1:21">
      <c r="G39">
        <v>23</v>
      </c>
      <c r="K39">
        <v>18</v>
      </c>
    </row>
    <row r="40" spans="1:21">
      <c r="E40" s="42"/>
      <c r="F40" s="42"/>
      <c r="G40" s="42"/>
    </row>
    <row r="41" spans="1:21">
      <c r="E41" s="1"/>
      <c r="F41" s="1"/>
      <c r="G41" s="42"/>
    </row>
    <row r="42" spans="1:21">
      <c r="E42" s="1"/>
      <c r="F42" s="1"/>
      <c r="G42" s="42"/>
    </row>
    <row r="43" spans="1:21">
      <c r="E43" s="1"/>
      <c r="F43" s="1"/>
      <c r="G43" s="42"/>
    </row>
  </sheetData>
  <mergeCells count="7">
    <mergeCell ref="H29:K29"/>
    <mergeCell ref="A2:A3"/>
    <mergeCell ref="B2:B3"/>
    <mergeCell ref="C2:J2"/>
    <mergeCell ref="M2:S2"/>
    <mergeCell ref="J28:K28"/>
    <mergeCell ref="H17:K17"/>
  </mergeCells>
  <pageMargins left="0.7" right="0.7" top="0.75" bottom="0.75" header="0.3" footer="0.3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X43"/>
  <sheetViews>
    <sheetView zoomScaleNormal="100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K33" sqref="K33"/>
    </sheetView>
  </sheetViews>
  <sheetFormatPr defaultRowHeight="15"/>
  <cols>
    <col min="1" max="1" width="5.7109375" customWidth="1"/>
    <col min="2" max="2" width="27.28515625" customWidth="1"/>
    <col min="5" max="5" width="10.5703125" customWidth="1"/>
    <col min="6" max="6" width="10.140625" customWidth="1"/>
    <col min="7" max="7" width="13.28515625" customWidth="1"/>
    <col min="8" max="8" width="12" customWidth="1"/>
    <col min="9" max="9" width="13.85546875" customWidth="1"/>
    <col min="10" max="10" width="10.140625" bestFit="1" customWidth="1"/>
    <col min="11" max="11" width="11.85546875" customWidth="1"/>
    <col min="12" max="12" width="10.140625" bestFit="1" customWidth="1"/>
    <col min="13" max="13" width="12.28515625" customWidth="1"/>
    <col min="14" max="14" width="11.28515625" customWidth="1"/>
    <col min="15" max="15" width="12.140625" customWidth="1"/>
    <col min="20" max="21" width="10.140625" bestFit="1" customWidth="1"/>
    <col min="22" max="22" width="9.5703125" bestFit="1" customWidth="1"/>
    <col min="24" max="24" width="9.7109375" bestFit="1" customWidth="1"/>
  </cols>
  <sheetData>
    <row r="2" spans="1:24" ht="24.75" customHeight="1">
      <c r="A2" s="497" t="s">
        <v>11</v>
      </c>
      <c r="B2" s="498" t="s">
        <v>12</v>
      </c>
      <c r="C2" s="499" t="s">
        <v>64</v>
      </c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1"/>
      <c r="O2" s="142"/>
      <c r="P2" s="497" t="s">
        <v>65</v>
      </c>
      <c r="Q2" s="497"/>
      <c r="R2" s="497"/>
      <c r="S2" s="497"/>
      <c r="T2" s="497"/>
      <c r="U2" s="497"/>
      <c r="V2" s="506"/>
    </row>
    <row r="3" spans="1:24" ht="51">
      <c r="A3" s="497"/>
      <c r="B3" s="498"/>
      <c r="C3" s="49" t="s">
        <v>68</v>
      </c>
      <c r="D3" s="113" t="s">
        <v>85</v>
      </c>
      <c r="E3" s="49" t="s">
        <v>69</v>
      </c>
      <c r="F3" s="49" t="s">
        <v>70</v>
      </c>
      <c r="G3" s="2" t="s">
        <v>42</v>
      </c>
      <c r="H3" s="2" t="s">
        <v>71</v>
      </c>
      <c r="I3" s="2" t="s">
        <v>66</v>
      </c>
      <c r="J3" s="114">
        <v>42644</v>
      </c>
      <c r="K3" s="2" t="s">
        <v>83</v>
      </c>
      <c r="L3" s="114">
        <v>42736</v>
      </c>
      <c r="M3" s="141" t="s">
        <v>84</v>
      </c>
      <c r="N3" s="114">
        <v>42826</v>
      </c>
      <c r="O3" s="2" t="s">
        <v>91</v>
      </c>
      <c r="P3" s="49" t="s">
        <v>68</v>
      </c>
      <c r="Q3" s="2" t="s">
        <v>69</v>
      </c>
      <c r="R3" s="2" t="s">
        <v>70</v>
      </c>
      <c r="S3" s="2" t="s">
        <v>71</v>
      </c>
      <c r="T3" s="114">
        <v>42644</v>
      </c>
      <c r="U3" s="114">
        <v>42736</v>
      </c>
      <c r="V3" s="114">
        <v>42826</v>
      </c>
      <c r="X3" s="143" t="s">
        <v>92</v>
      </c>
    </row>
    <row r="4" spans="1:24">
      <c r="A4" s="9">
        <v>1</v>
      </c>
      <c r="B4" s="7" t="s">
        <v>1</v>
      </c>
      <c r="C4" s="12">
        <v>25090.6</v>
      </c>
      <c r="D4" s="89">
        <v>6272.75</v>
      </c>
      <c r="E4" s="12">
        <v>40999.599999999999</v>
      </c>
      <c r="F4" s="12">
        <v>41637.300000000003</v>
      </c>
      <c r="G4" s="12">
        <v>637.70000000000437</v>
      </c>
      <c r="H4" s="12">
        <v>48627.728000000003</v>
      </c>
      <c r="I4" s="50">
        <f>H4-F4</f>
        <v>6990.4279999999999</v>
      </c>
      <c r="J4" s="12">
        <v>50442.837</v>
      </c>
      <c r="K4" s="12">
        <f>J4-H4</f>
        <v>1815.1089999999967</v>
      </c>
      <c r="L4" s="54">
        <v>50052.62</v>
      </c>
      <c r="N4" s="12">
        <v>57273.58</v>
      </c>
      <c r="O4" s="12">
        <v>7220.96</v>
      </c>
      <c r="P4" s="13">
        <v>13.73</v>
      </c>
      <c r="Q4" s="13">
        <v>14.49</v>
      </c>
      <c r="R4" s="64">
        <v>13.93</v>
      </c>
      <c r="S4" s="13">
        <v>14.63</v>
      </c>
      <c r="T4" s="13">
        <v>14.93</v>
      </c>
      <c r="U4" s="128">
        <v>12.78</v>
      </c>
      <c r="V4" s="140">
        <v>13.194000000000001</v>
      </c>
      <c r="X4" s="18">
        <f>N4-L4</f>
        <v>7220.9599999999991</v>
      </c>
    </row>
    <row r="5" spans="1:24">
      <c r="A5" s="9">
        <v>2</v>
      </c>
      <c r="B5" s="7" t="s">
        <v>9</v>
      </c>
      <c r="C5" s="12">
        <v>147336.5</v>
      </c>
      <c r="D5" s="89">
        <v>65193.5</v>
      </c>
      <c r="E5" s="12">
        <v>213932.9</v>
      </c>
      <c r="F5" s="12">
        <v>215846.7</v>
      </c>
      <c r="G5" s="12">
        <v>1913.8000000000175</v>
      </c>
      <c r="H5" s="12">
        <v>212725.571</v>
      </c>
      <c r="I5" s="50">
        <f t="shared" ref="I5:I36" si="0">H5-F5</f>
        <v>-3121.1290000000154</v>
      </c>
      <c r="J5" s="12">
        <v>265346.16600000003</v>
      </c>
      <c r="K5" s="12">
        <f t="shared" ref="K5:K36" si="1">J5-H5</f>
        <v>52620.59500000003</v>
      </c>
      <c r="L5" s="54">
        <v>270351.53999999998</v>
      </c>
      <c r="N5" s="30">
        <v>268215.45</v>
      </c>
      <c r="O5" s="30">
        <v>-2136.09</v>
      </c>
      <c r="P5" s="13">
        <v>12.98</v>
      </c>
      <c r="Q5" s="13">
        <v>13.35</v>
      </c>
      <c r="R5" s="64">
        <v>13.6</v>
      </c>
      <c r="S5" s="13">
        <v>12.62</v>
      </c>
      <c r="T5" s="13">
        <v>13.92</v>
      </c>
      <c r="U5" s="128">
        <v>13.15</v>
      </c>
      <c r="V5" s="140">
        <v>14.24</v>
      </c>
    </row>
    <row r="6" spans="1:24" ht="25.5">
      <c r="A6" s="9">
        <v>3</v>
      </c>
      <c r="B6" s="7" t="s">
        <v>2</v>
      </c>
      <c r="C6" s="12">
        <v>80923.8</v>
      </c>
      <c r="D6" s="89">
        <v>20231</v>
      </c>
      <c r="E6" s="12">
        <v>154526.20000000001</v>
      </c>
      <c r="F6" s="12">
        <v>147526.20000000001</v>
      </c>
      <c r="G6" s="12">
        <v>-7000</v>
      </c>
      <c r="H6" s="12">
        <v>144848.11499999999</v>
      </c>
      <c r="I6" s="50">
        <f t="shared" si="0"/>
        <v>-2678.085000000021</v>
      </c>
      <c r="J6" s="12">
        <v>141762.00099999999</v>
      </c>
      <c r="K6" s="12">
        <f t="shared" si="1"/>
        <v>-3086.1140000000014</v>
      </c>
      <c r="L6" s="54">
        <v>141177.66</v>
      </c>
      <c r="N6" s="30">
        <v>140555.89000000001</v>
      </c>
      <c r="O6" s="30">
        <v>-621.77</v>
      </c>
      <c r="P6" s="14">
        <v>14.2</v>
      </c>
      <c r="Q6" s="14">
        <v>16.07</v>
      </c>
      <c r="R6" s="65">
        <v>14.04</v>
      </c>
      <c r="S6" s="14">
        <v>14.75</v>
      </c>
      <c r="T6" s="14">
        <v>13.87</v>
      </c>
      <c r="U6" s="127">
        <v>12.62</v>
      </c>
      <c r="V6" s="140">
        <v>12.884</v>
      </c>
      <c r="X6" s="18">
        <f>L6-N6</f>
        <v>621.76999999998952</v>
      </c>
    </row>
    <row r="7" spans="1:24">
      <c r="A7" s="9">
        <v>4</v>
      </c>
      <c r="B7" s="7" t="s">
        <v>17</v>
      </c>
      <c r="C7" s="12">
        <v>48430.400000000001</v>
      </c>
      <c r="D7" s="89">
        <v>12107.5</v>
      </c>
      <c r="E7" s="12">
        <v>58559.3</v>
      </c>
      <c r="F7" s="12">
        <v>61273.599999999999</v>
      </c>
      <c r="G7" s="12">
        <v>2714.2999999999956</v>
      </c>
      <c r="H7" s="12">
        <v>63262.870999999999</v>
      </c>
      <c r="I7" s="50">
        <f t="shared" si="0"/>
        <v>1989.2710000000006</v>
      </c>
      <c r="J7" s="12">
        <v>63362.671999999999</v>
      </c>
      <c r="K7" s="12">
        <f t="shared" si="1"/>
        <v>99.800999999999476</v>
      </c>
      <c r="L7" s="54">
        <v>71645.289999999994</v>
      </c>
      <c r="M7" s="12">
        <v>8282.6200000000008</v>
      </c>
      <c r="N7" s="22">
        <v>69876.09</v>
      </c>
      <c r="O7" s="22">
        <v>-1769.2</v>
      </c>
      <c r="P7" s="13">
        <v>10.8</v>
      </c>
      <c r="Q7" s="13">
        <v>11.73</v>
      </c>
      <c r="R7" s="64">
        <v>11.65</v>
      </c>
      <c r="S7" s="13">
        <v>12.22</v>
      </c>
      <c r="T7" s="13">
        <v>11.64</v>
      </c>
      <c r="U7" s="128">
        <v>13.36</v>
      </c>
      <c r="V7" s="29">
        <v>12.364000000000001</v>
      </c>
      <c r="X7" s="18">
        <f t="shared" ref="X7:X16" si="2">N7-L7</f>
        <v>-1769.1999999999971</v>
      </c>
    </row>
    <row r="8" spans="1:24">
      <c r="A8" s="9">
        <v>5</v>
      </c>
      <c r="B8" s="7" t="s">
        <v>18</v>
      </c>
      <c r="C8" s="12">
        <v>28823.599999999999</v>
      </c>
      <c r="D8" s="93">
        <v>7206</v>
      </c>
      <c r="E8" s="12">
        <v>41578.9</v>
      </c>
      <c r="F8" s="12">
        <v>41627.4</v>
      </c>
      <c r="G8" s="12">
        <v>48.5</v>
      </c>
      <c r="H8" s="12">
        <v>38096.701000000001</v>
      </c>
      <c r="I8" s="50">
        <f t="shared" si="0"/>
        <v>-3530.6990000000005</v>
      </c>
      <c r="J8" s="12">
        <v>31970.085999999999</v>
      </c>
      <c r="K8" s="12">
        <f t="shared" si="1"/>
        <v>-6126.6150000000016</v>
      </c>
      <c r="L8" s="54">
        <v>36060.83</v>
      </c>
      <c r="M8" s="12">
        <v>4090.74</v>
      </c>
      <c r="N8" s="12">
        <v>36992.11</v>
      </c>
      <c r="O8" s="12">
        <v>931.28</v>
      </c>
      <c r="P8" s="13">
        <v>11.89</v>
      </c>
      <c r="Q8" s="13">
        <v>15.81</v>
      </c>
      <c r="R8" s="64">
        <v>15.95</v>
      </c>
      <c r="S8" s="13">
        <v>17.100000000000001</v>
      </c>
      <c r="T8" s="13">
        <v>14.62</v>
      </c>
      <c r="U8" s="128">
        <v>16.07</v>
      </c>
      <c r="V8" s="140">
        <v>14.925000000000001</v>
      </c>
      <c r="X8" s="18">
        <f t="shared" si="2"/>
        <v>931.27999999999884</v>
      </c>
    </row>
    <row r="9" spans="1:24">
      <c r="A9" s="9">
        <v>6</v>
      </c>
      <c r="B9" s="7" t="s">
        <v>3</v>
      </c>
      <c r="C9" s="12">
        <v>25812.799999999999</v>
      </c>
      <c r="D9" s="93">
        <v>6000</v>
      </c>
      <c r="E9" s="12">
        <v>31765.5</v>
      </c>
      <c r="F9" s="12">
        <v>26552.2</v>
      </c>
      <c r="G9" s="12">
        <v>-5213.2999999999993</v>
      </c>
      <c r="H9" s="12">
        <v>29076.142</v>
      </c>
      <c r="I9" s="50">
        <f t="shared" si="0"/>
        <v>2523.9419999999991</v>
      </c>
      <c r="J9" s="12">
        <v>30940.149000000001</v>
      </c>
      <c r="K9" s="12">
        <f t="shared" si="1"/>
        <v>1864.0070000000014</v>
      </c>
      <c r="L9" s="115">
        <v>32298.959999999999</v>
      </c>
      <c r="M9" s="12">
        <v>1358.81</v>
      </c>
      <c r="N9" s="12">
        <v>28765.84</v>
      </c>
      <c r="O9" s="12">
        <v>-3533.12</v>
      </c>
      <c r="P9" s="13">
        <v>13.67</v>
      </c>
      <c r="Q9" s="13">
        <v>12.79</v>
      </c>
      <c r="R9" s="65">
        <v>10.43</v>
      </c>
      <c r="S9" s="13">
        <v>11.02</v>
      </c>
      <c r="T9" s="13">
        <v>12.29</v>
      </c>
      <c r="U9" s="128">
        <v>12.26</v>
      </c>
      <c r="V9" s="140">
        <v>11.666</v>
      </c>
      <c r="X9" s="18">
        <f t="shared" si="2"/>
        <v>-3533.119999999999</v>
      </c>
    </row>
    <row r="10" spans="1:24">
      <c r="A10" s="9">
        <v>7</v>
      </c>
      <c r="B10" s="7" t="s">
        <v>4</v>
      </c>
      <c r="C10" s="12">
        <v>771040.3</v>
      </c>
      <c r="D10" s="93">
        <v>307390.5</v>
      </c>
      <c r="E10" s="12">
        <v>1014666</v>
      </c>
      <c r="F10" s="12">
        <v>958417.3</v>
      </c>
      <c r="G10" s="12">
        <v>-56248.699999999953</v>
      </c>
      <c r="H10" s="12">
        <v>1058241.2720000001</v>
      </c>
      <c r="I10" s="50">
        <f t="shared" si="0"/>
        <v>99823.972000000067</v>
      </c>
      <c r="J10" s="12">
        <v>1044576.075</v>
      </c>
      <c r="K10" s="12">
        <f t="shared" si="1"/>
        <v>-13665.19700000016</v>
      </c>
      <c r="L10" s="50">
        <v>1017820.77</v>
      </c>
      <c r="M10" s="30">
        <v>-26755.3</v>
      </c>
      <c r="N10" s="30">
        <v>1043237.11</v>
      </c>
      <c r="O10" s="30">
        <v>25416.34</v>
      </c>
      <c r="P10" s="13">
        <v>12.65</v>
      </c>
      <c r="Q10" s="13">
        <v>13.15</v>
      </c>
      <c r="R10" s="65">
        <v>12.21</v>
      </c>
      <c r="S10" s="13">
        <v>11.56</v>
      </c>
      <c r="T10" s="13">
        <v>11.6</v>
      </c>
      <c r="U10" s="128">
        <v>11.11</v>
      </c>
      <c r="V10" s="140">
        <v>11.513</v>
      </c>
      <c r="X10" s="18">
        <f t="shared" si="2"/>
        <v>25416.339999999967</v>
      </c>
    </row>
    <row r="11" spans="1:24">
      <c r="A11" s="9">
        <v>8</v>
      </c>
      <c r="B11" s="7" t="s">
        <v>5</v>
      </c>
      <c r="C11" s="12">
        <v>119716.5</v>
      </c>
      <c r="D11" s="93">
        <v>29929</v>
      </c>
      <c r="E11" s="12">
        <v>151265.20000000001</v>
      </c>
      <c r="F11" s="12">
        <v>145172</v>
      </c>
      <c r="G11" s="12">
        <v>-6093.2000000000116</v>
      </c>
      <c r="H11" s="12">
        <v>150037.82</v>
      </c>
      <c r="I11" s="50">
        <f t="shared" si="0"/>
        <v>4865.820000000007</v>
      </c>
      <c r="J11" s="12">
        <v>146292.617</v>
      </c>
      <c r="K11" s="12">
        <f t="shared" si="1"/>
        <v>-3745.2030000000086</v>
      </c>
      <c r="L11" s="50">
        <v>152675.76</v>
      </c>
      <c r="M11" s="12">
        <v>6383.14</v>
      </c>
      <c r="N11" s="12">
        <v>144761.46</v>
      </c>
      <c r="O11" s="12">
        <v>-7914.3</v>
      </c>
      <c r="P11" s="13">
        <v>12.32</v>
      </c>
      <c r="Q11" s="13">
        <v>13.86</v>
      </c>
      <c r="R11" s="64">
        <v>12.58</v>
      </c>
      <c r="S11" s="13">
        <v>12.52</v>
      </c>
      <c r="T11" s="13">
        <v>12.62</v>
      </c>
      <c r="U11" s="128">
        <v>13.45</v>
      </c>
      <c r="V11" s="140">
        <v>13.281000000000001</v>
      </c>
      <c r="X11" s="18">
        <f t="shared" si="2"/>
        <v>-7914.3000000000175</v>
      </c>
    </row>
    <row r="12" spans="1:24">
      <c r="A12" s="9">
        <v>9</v>
      </c>
      <c r="B12" s="7" t="s">
        <v>6</v>
      </c>
      <c r="C12" s="12">
        <v>502991.5</v>
      </c>
      <c r="D12" s="93">
        <v>125748</v>
      </c>
      <c r="E12" s="12">
        <v>646057.5</v>
      </c>
      <c r="F12" s="12">
        <v>614477.5</v>
      </c>
      <c r="G12" s="12">
        <v>-31580</v>
      </c>
      <c r="H12" s="12">
        <v>625904.47499999998</v>
      </c>
      <c r="I12" s="50">
        <f t="shared" si="0"/>
        <v>11426.974999999977</v>
      </c>
      <c r="J12" s="12">
        <v>624032.15800000005</v>
      </c>
      <c r="K12" s="12">
        <f t="shared" si="1"/>
        <v>-1872.3169999999227</v>
      </c>
      <c r="L12" s="50">
        <v>689640.76</v>
      </c>
      <c r="M12" s="12">
        <v>65608.600000000006</v>
      </c>
      <c r="N12" s="12">
        <v>641959.56999999995</v>
      </c>
      <c r="O12" s="12">
        <v>-47681.19</v>
      </c>
      <c r="P12" s="13">
        <v>12.45</v>
      </c>
      <c r="Q12" s="13">
        <v>13.64</v>
      </c>
      <c r="R12" s="64">
        <v>12.5</v>
      </c>
      <c r="S12" s="13">
        <v>12.51</v>
      </c>
      <c r="T12" s="13">
        <v>12.13</v>
      </c>
      <c r="U12" s="128">
        <v>13.92</v>
      </c>
      <c r="V12" s="140">
        <v>13.125</v>
      </c>
      <c r="X12" s="18">
        <f t="shared" si="2"/>
        <v>-47681.190000000061</v>
      </c>
    </row>
    <row r="13" spans="1:24">
      <c r="A13" s="9">
        <v>10</v>
      </c>
      <c r="B13" s="7" t="s">
        <v>7</v>
      </c>
      <c r="C13" s="12">
        <v>35203.800000000003</v>
      </c>
      <c r="D13" s="93">
        <v>8801</v>
      </c>
      <c r="E13" s="12">
        <v>53571.4</v>
      </c>
      <c r="F13" s="12">
        <v>47861.5</v>
      </c>
      <c r="G13" s="12">
        <v>-5709.9000000000015</v>
      </c>
      <c r="H13" s="12">
        <v>54166.624000000003</v>
      </c>
      <c r="I13" s="50">
        <f t="shared" si="0"/>
        <v>6305.1240000000034</v>
      </c>
      <c r="J13" s="12">
        <v>56793.385999999999</v>
      </c>
      <c r="K13" s="12">
        <f t="shared" si="1"/>
        <v>2626.7619999999952</v>
      </c>
      <c r="L13" s="50">
        <v>97914.78</v>
      </c>
      <c r="M13" s="30">
        <f>L13-J13</f>
        <v>41121.394</v>
      </c>
      <c r="N13" s="30">
        <v>94486</v>
      </c>
      <c r="O13" s="30">
        <v>-3428.78</v>
      </c>
      <c r="P13" s="13">
        <v>12.81</v>
      </c>
      <c r="Q13" s="13">
        <v>11.37</v>
      </c>
      <c r="R13" s="65">
        <v>10.71</v>
      </c>
      <c r="S13" s="13">
        <v>12.27</v>
      </c>
      <c r="T13" s="13">
        <v>12.56</v>
      </c>
      <c r="U13" s="128">
        <v>13.86</v>
      </c>
      <c r="V13" s="140">
        <v>13.581</v>
      </c>
      <c r="X13" s="18">
        <f t="shared" si="2"/>
        <v>-3428.7799999999988</v>
      </c>
    </row>
    <row r="14" spans="1:24">
      <c r="A14" s="9">
        <v>11</v>
      </c>
      <c r="B14" s="7" t="s">
        <v>8</v>
      </c>
      <c r="C14" s="12">
        <v>39731.4</v>
      </c>
      <c r="D14" s="93">
        <v>9932.75</v>
      </c>
      <c r="E14" s="12">
        <v>43345.599999999999</v>
      </c>
      <c r="F14" s="12">
        <v>42816</v>
      </c>
      <c r="G14" s="12">
        <v>-529.59999999999854</v>
      </c>
      <c r="H14" s="12">
        <v>43445.625</v>
      </c>
      <c r="I14" s="50">
        <f t="shared" si="0"/>
        <v>629.625</v>
      </c>
      <c r="J14" s="12">
        <v>39037.178999999996</v>
      </c>
      <c r="K14" s="12">
        <f t="shared" si="1"/>
        <v>-4408.4460000000036</v>
      </c>
      <c r="L14" s="50">
        <v>36554.15</v>
      </c>
      <c r="M14" s="30">
        <f>L14-J14</f>
        <v>-2483.028999999995</v>
      </c>
      <c r="N14" s="30">
        <v>36178.35</v>
      </c>
      <c r="O14" s="30">
        <v>-375.8</v>
      </c>
      <c r="P14" s="13">
        <v>14.09</v>
      </c>
      <c r="Q14" s="13">
        <v>16.02</v>
      </c>
      <c r="R14" s="64">
        <v>15.84</v>
      </c>
      <c r="S14" s="13">
        <v>16.48</v>
      </c>
      <c r="T14" s="13">
        <v>14.95</v>
      </c>
      <c r="U14" s="128">
        <v>13.55</v>
      </c>
      <c r="V14" s="140">
        <v>14.109</v>
      </c>
      <c r="X14" s="18">
        <f t="shared" si="2"/>
        <v>-375.80000000000291</v>
      </c>
    </row>
    <row r="15" spans="1:24">
      <c r="A15" s="9">
        <v>12</v>
      </c>
      <c r="B15" s="7" t="s">
        <v>26</v>
      </c>
      <c r="C15" s="12">
        <v>28984.5</v>
      </c>
      <c r="D15" s="93">
        <v>7246</v>
      </c>
      <c r="E15" s="12">
        <v>26211.599999999999</v>
      </c>
      <c r="F15" s="12">
        <v>28431.1</v>
      </c>
      <c r="G15" s="12">
        <v>2219.5</v>
      </c>
      <c r="H15" s="12">
        <v>26659.102999999999</v>
      </c>
      <c r="I15" s="50">
        <f t="shared" si="0"/>
        <v>-1771.9969999999994</v>
      </c>
      <c r="J15" s="12">
        <v>25441.73</v>
      </c>
      <c r="K15" s="12">
        <f t="shared" si="1"/>
        <v>-1217.3729999999996</v>
      </c>
      <c r="L15" s="50">
        <v>27828.57</v>
      </c>
      <c r="M15" s="30">
        <f>L15-J15</f>
        <v>2386.84</v>
      </c>
      <c r="N15" s="30">
        <v>19685.87</v>
      </c>
      <c r="O15" s="30">
        <v>-8142.7</v>
      </c>
      <c r="P15" s="13">
        <v>17.579999999999998</v>
      </c>
      <c r="Q15" s="13">
        <v>18.59</v>
      </c>
      <c r="R15" s="64">
        <v>20.149999999999999</v>
      </c>
      <c r="S15" s="13">
        <v>19.05</v>
      </c>
      <c r="T15" s="13">
        <v>18.43</v>
      </c>
      <c r="U15" s="128">
        <v>20.23</v>
      </c>
      <c r="V15" s="140">
        <v>14.525</v>
      </c>
      <c r="X15" s="18">
        <f t="shared" si="2"/>
        <v>-8142.7000000000007</v>
      </c>
    </row>
    <row r="16" spans="1:24">
      <c r="A16" s="9">
        <v>13</v>
      </c>
      <c r="B16" s="7" t="s">
        <v>22</v>
      </c>
      <c r="C16" s="10">
        <v>47412.3</v>
      </c>
      <c r="D16" s="93">
        <v>11853</v>
      </c>
      <c r="E16" s="10">
        <v>48836.1</v>
      </c>
      <c r="F16" s="10">
        <v>48335.8</v>
      </c>
      <c r="G16" s="10">
        <v>-500.29999999999563</v>
      </c>
      <c r="H16" s="10">
        <v>47412.464999999997</v>
      </c>
      <c r="I16" s="50">
        <f t="shared" si="0"/>
        <v>-923.3350000000064</v>
      </c>
      <c r="J16" s="12">
        <v>46406.699000000001</v>
      </c>
      <c r="K16" s="12">
        <f t="shared" si="1"/>
        <v>-1005.765999999996</v>
      </c>
      <c r="L16" s="50">
        <v>37052.699999999997</v>
      </c>
      <c r="M16" s="30">
        <f>L16-J16</f>
        <v>-9353.9990000000034</v>
      </c>
      <c r="N16" s="30">
        <v>37209.040000000001</v>
      </c>
      <c r="O16" s="30">
        <v>156.34</v>
      </c>
      <c r="P16" s="11">
        <v>15.74</v>
      </c>
      <c r="Q16" s="11">
        <v>16.46</v>
      </c>
      <c r="R16" s="66">
        <v>17.07</v>
      </c>
      <c r="S16" s="11">
        <v>16.43</v>
      </c>
      <c r="T16" s="11">
        <v>16.579999999999998</v>
      </c>
      <c r="U16" s="129">
        <v>16.68</v>
      </c>
      <c r="V16" s="140">
        <v>16.965</v>
      </c>
      <c r="X16" s="18">
        <f t="shared" si="2"/>
        <v>156.34000000000378</v>
      </c>
    </row>
    <row r="17" spans="1:24">
      <c r="A17" s="9">
        <v>14</v>
      </c>
      <c r="B17" s="7" t="s">
        <v>23</v>
      </c>
      <c r="C17" s="10">
        <v>36023.300000000003</v>
      </c>
      <c r="D17" s="93">
        <v>9005.75</v>
      </c>
      <c r="E17" s="10">
        <v>34591.9</v>
      </c>
      <c r="F17" s="10">
        <v>28412.1</v>
      </c>
      <c r="G17" s="10">
        <v>-6179.8000000000029</v>
      </c>
      <c r="H17" s="10">
        <v>30935.255000000001</v>
      </c>
      <c r="I17" s="50">
        <f t="shared" si="0"/>
        <v>2523.1550000000025</v>
      </c>
      <c r="J17" s="12">
        <v>32218.507000000001</v>
      </c>
      <c r="K17" s="12">
        <f t="shared" si="1"/>
        <v>1283.2520000000004</v>
      </c>
      <c r="L17" s="50"/>
      <c r="M17" s="29"/>
      <c r="N17" s="30"/>
      <c r="O17" s="30"/>
      <c r="P17" s="11">
        <v>11.39</v>
      </c>
      <c r="Q17" s="11">
        <v>13.03</v>
      </c>
      <c r="R17" s="64">
        <v>11.63</v>
      </c>
      <c r="S17" s="11">
        <v>12.89</v>
      </c>
      <c r="T17" s="11">
        <v>13.12</v>
      </c>
      <c r="U17" s="11"/>
      <c r="V17" s="140"/>
    </row>
    <row r="18" spans="1:24">
      <c r="A18" s="9">
        <v>15</v>
      </c>
      <c r="B18" s="7" t="s">
        <v>24</v>
      </c>
      <c r="C18" s="10">
        <v>26500.1</v>
      </c>
      <c r="D18" s="93">
        <v>6625</v>
      </c>
      <c r="E18" s="10">
        <v>28106.6</v>
      </c>
      <c r="F18" s="10">
        <v>27093.5</v>
      </c>
      <c r="G18" s="10">
        <v>-1013.0999999999985</v>
      </c>
      <c r="H18" s="10">
        <v>27762.187000000002</v>
      </c>
      <c r="I18" s="50">
        <f t="shared" si="0"/>
        <v>668.68700000000172</v>
      </c>
      <c r="J18" s="12">
        <v>27571.326000000001</v>
      </c>
      <c r="K18" s="12">
        <f t="shared" si="1"/>
        <v>-190.86100000000079</v>
      </c>
      <c r="L18" s="50">
        <v>28477.26</v>
      </c>
      <c r="M18" s="30">
        <f t="shared" ref="M18:M25" si="3">L18-J18</f>
        <v>905.93399999999747</v>
      </c>
      <c r="N18" s="30">
        <v>30326.09</v>
      </c>
      <c r="O18" s="30">
        <v>1848.83</v>
      </c>
      <c r="P18" s="11">
        <v>12.11</v>
      </c>
      <c r="Q18" s="11">
        <v>13.02</v>
      </c>
      <c r="R18" s="66">
        <v>12.19</v>
      </c>
      <c r="S18" s="11">
        <v>12.49</v>
      </c>
      <c r="T18" s="11">
        <v>12.62</v>
      </c>
      <c r="U18" s="129">
        <v>12.18</v>
      </c>
      <c r="V18" s="140">
        <v>12.221</v>
      </c>
      <c r="X18" s="18">
        <f t="shared" ref="X18:X25" si="4">N18-L18</f>
        <v>1848.8300000000017</v>
      </c>
    </row>
    <row r="19" spans="1:24" ht="25.5">
      <c r="A19" s="9">
        <v>16</v>
      </c>
      <c r="B19" s="7" t="s">
        <v>25</v>
      </c>
      <c r="C19" s="10">
        <v>21450.1</v>
      </c>
      <c r="D19" s="93">
        <v>5362.5</v>
      </c>
      <c r="E19" s="136">
        <v>20461.7</v>
      </c>
      <c r="F19" s="136">
        <v>18753.900000000001</v>
      </c>
      <c r="G19" s="136">
        <v>-1707.7999999999993</v>
      </c>
      <c r="H19" s="136">
        <v>26363.464</v>
      </c>
      <c r="I19" s="131">
        <f t="shared" si="0"/>
        <v>7609.5639999999985</v>
      </c>
      <c r="J19" s="136">
        <v>32278.907999999999</v>
      </c>
      <c r="K19" s="136">
        <f t="shared" si="1"/>
        <v>5915.4439999999995</v>
      </c>
      <c r="L19" s="131">
        <v>37278.28</v>
      </c>
      <c r="M19" s="30">
        <f t="shared" si="3"/>
        <v>4999.3719999999994</v>
      </c>
      <c r="N19" s="30">
        <v>33567.64</v>
      </c>
      <c r="O19" s="30">
        <v>-3710.64</v>
      </c>
      <c r="P19" s="137">
        <v>14.38</v>
      </c>
      <c r="Q19" s="137">
        <v>10.16</v>
      </c>
      <c r="R19" s="138">
        <v>8.66</v>
      </c>
      <c r="S19" s="137">
        <v>10.98</v>
      </c>
      <c r="T19" s="137">
        <v>12.04</v>
      </c>
      <c r="U19" s="130">
        <v>13.02</v>
      </c>
      <c r="V19" s="140">
        <v>11.138999999999999</v>
      </c>
      <c r="X19" s="18">
        <f t="shared" si="4"/>
        <v>-3710.6399999999994</v>
      </c>
    </row>
    <row r="20" spans="1:24">
      <c r="A20" s="9">
        <v>17</v>
      </c>
      <c r="B20" s="7" t="s">
        <v>27</v>
      </c>
      <c r="C20" s="10">
        <v>275205.59999999998</v>
      </c>
      <c r="D20" s="93">
        <v>68800</v>
      </c>
      <c r="E20" s="10">
        <v>411936.9</v>
      </c>
      <c r="F20" s="10">
        <v>400175.4</v>
      </c>
      <c r="G20" s="10">
        <v>-11761.5</v>
      </c>
      <c r="H20" s="10">
        <v>400865.94099999999</v>
      </c>
      <c r="I20" s="50">
        <f t="shared" si="0"/>
        <v>690.54099999996834</v>
      </c>
      <c r="J20" s="12">
        <v>391423.10100000002</v>
      </c>
      <c r="K20" s="10">
        <f t="shared" si="1"/>
        <v>-9442.8399999999674</v>
      </c>
      <c r="L20" s="50">
        <v>395786.01</v>
      </c>
      <c r="M20" s="30">
        <f t="shared" si="3"/>
        <v>4362.9089999999851</v>
      </c>
      <c r="N20" s="30">
        <v>389621.5</v>
      </c>
      <c r="O20" s="30">
        <v>-6164.51</v>
      </c>
      <c r="P20" s="11">
        <v>13.04</v>
      </c>
      <c r="Q20" s="11">
        <v>16.63</v>
      </c>
      <c r="R20" s="66">
        <v>16.36</v>
      </c>
      <c r="S20" s="11">
        <v>16.670000000000002</v>
      </c>
      <c r="T20" s="11">
        <v>16.02</v>
      </c>
      <c r="U20" s="129">
        <v>16.350000000000001</v>
      </c>
      <c r="V20" s="140">
        <v>15.705</v>
      </c>
      <c r="X20" s="18">
        <f t="shared" si="4"/>
        <v>-6164.5100000000093</v>
      </c>
    </row>
    <row r="21" spans="1:24" ht="25.5">
      <c r="A21" s="9">
        <v>18</v>
      </c>
      <c r="B21" s="7" t="s">
        <v>21</v>
      </c>
      <c r="C21" s="10">
        <v>58377.9</v>
      </c>
      <c r="D21" s="93">
        <v>14594.5</v>
      </c>
      <c r="E21" s="136">
        <v>72009.100000000006</v>
      </c>
      <c r="F21" s="136">
        <v>69950</v>
      </c>
      <c r="G21" s="136">
        <v>-2059.1000000000058</v>
      </c>
      <c r="H21" s="136">
        <v>68388.644</v>
      </c>
      <c r="I21" s="131">
        <f t="shared" si="0"/>
        <v>-1561.3559999999998</v>
      </c>
      <c r="J21" s="136">
        <v>68900.357000000004</v>
      </c>
      <c r="K21" s="136">
        <f t="shared" si="1"/>
        <v>511.71300000000338</v>
      </c>
      <c r="L21" s="131">
        <v>68117.399999999994</v>
      </c>
      <c r="M21" s="30">
        <f t="shared" si="3"/>
        <v>-782.95700000000943</v>
      </c>
      <c r="N21" s="30">
        <v>66893.36</v>
      </c>
      <c r="O21" s="30">
        <v>-1224.04</v>
      </c>
      <c r="P21" s="137">
        <v>13.29</v>
      </c>
      <c r="Q21" s="137">
        <v>15.48</v>
      </c>
      <c r="R21" s="139">
        <v>14.78</v>
      </c>
      <c r="S21" s="137">
        <v>14.34</v>
      </c>
      <c r="T21" s="137">
        <v>14.29</v>
      </c>
      <c r="U21" s="130">
        <v>14.33</v>
      </c>
      <c r="V21" s="140">
        <v>13.506</v>
      </c>
      <c r="X21" s="18">
        <f t="shared" si="4"/>
        <v>-1224.0399999999936</v>
      </c>
    </row>
    <row r="22" spans="1:24">
      <c r="A22" s="9">
        <v>19</v>
      </c>
      <c r="B22" s="7" t="s">
        <v>28</v>
      </c>
      <c r="C22" s="10">
        <v>25269.7</v>
      </c>
      <c r="D22" s="93">
        <v>6317.5</v>
      </c>
      <c r="E22" s="10">
        <v>28073.200000000001</v>
      </c>
      <c r="F22" s="10">
        <v>27277.7</v>
      </c>
      <c r="G22" s="10">
        <v>-795.5</v>
      </c>
      <c r="H22" s="10">
        <v>30393.076000000001</v>
      </c>
      <c r="I22" s="50">
        <f t="shared" si="0"/>
        <v>3115.3760000000002</v>
      </c>
      <c r="J22" s="12">
        <v>29374.323</v>
      </c>
      <c r="K22" s="10">
        <f t="shared" si="1"/>
        <v>-1018.7530000000006</v>
      </c>
      <c r="L22" s="131">
        <v>30192.25</v>
      </c>
      <c r="M22" s="30">
        <f t="shared" si="3"/>
        <v>817.92699999999968</v>
      </c>
      <c r="N22" s="30">
        <v>29877.8</v>
      </c>
      <c r="O22" s="30">
        <f>N22-L22</f>
        <v>-314.45000000000073</v>
      </c>
      <c r="P22" s="11">
        <v>10.9</v>
      </c>
      <c r="Q22" s="11">
        <v>11.94</v>
      </c>
      <c r="R22" s="67">
        <v>10.8</v>
      </c>
      <c r="S22" s="11">
        <v>10.84</v>
      </c>
      <c r="T22" s="11">
        <v>10.26</v>
      </c>
      <c r="U22" s="130">
        <v>10.48</v>
      </c>
      <c r="V22" s="140">
        <v>10.198</v>
      </c>
      <c r="X22" s="18">
        <f t="shared" si="4"/>
        <v>-314.45000000000073</v>
      </c>
    </row>
    <row r="23" spans="1:24">
      <c r="A23" s="15">
        <v>20</v>
      </c>
      <c r="B23" s="16" t="s">
        <v>29</v>
      </c>
      <c r="C23" s="70">
        <v>251152.3</v>
      </c>
      <c r="D23" s="93">
        <v>62788</v>
      </c>
      <c r="E23" s="70">
        <v>359641.5</v>
      </c>
      <c r="F23" s="70">
        <v>335047.40000000002</v>
      </c>
      <c r="G23" s="70">
        <v>-24594.099999999977</v>
      </c>
      <c r="H23" s="70">
        <v>333980.53899999999</v>
      </c>
      <c r="I23" s="72">
        <f t="shared" si="0"/>
        <v>-1066.8610000000335</v>
      </c>
      <c r="J23" s="12">
        <v>320166.864</v>
      </c>
      <c r="K23" s="10">
        <f t="shared" si="1"/>
        <v>-13813.674999999988</v>
      </c>
      <c r="L23" s="132">
        <v>357299.81</v>
      </c>
      <c r="M23" s="30">
        <f t="shared" si="3"/>
        <v>37132.945999999996</v>
      </c>
      <c r="N23" s="30">
        <v>350460.9</v>
      </c>
      <c r="O23" s="30">
        <v>-6838.91</v>
      </c>
      <c r="P23" s="73">
        <v>11.01</v>
      </c>
      <c r="Q23" s="73">
        <v>15.57</v>
      </c>
      <c r="R23" s="73">
        <v>14.67</v>
      </c>
      <c r="S23" s="73">
        <v>14.66</v>
      </c>
      <c r="T23" s="73">
        <v>13.34</v>
      </c>
      <c r="U23" s="133">
        <v>14.37</v>
      </c>
      <c r="V23" s="140">
        <v>14.847</v>
      </c>
      <c r="X23" s="18">
        <f t="shared" si="4"/>
        <v>-6838.9099999999744</v>
      </c>
    </row>
    <row r="24" spans="1:24">
      <c r="A24" s="9">
        <v>21</v>
      </c>
      <c r="B24" s="7" t="s">
        <v>30</v>
      </c>
      <c r="C24" s="10">
        <v>2973.7</v>
      </c>
      <c r="D24" s="93">
        <v>743.5</v>
      </c>
      <c r="E24" s="10">
        <v>20456.8</v>
      </c>
      <c r="F24" s="10">
        <v>20058.3</v>
      </c>
      <c r="G24" s="10">
        <v>-398.5</v>
      </c>
      <c r="H24" s="10">
        <v>20091.355</v>
      </c>
      <c r="I24" s="50">
        <f t="shared" si="0"/>
        <v>33.055000000000291</v>
      </c>
      <c r="J24" s="12">
        <v>20437.152999999998</v>
      </c>
      <c r="K24" s="10">
        <f t="shared" si="1"/>
        <v>345.79799999999886</v>
      </c>
      <c r="L24" s="131">
        <v>21005.78</v>
      </c>
      <c r="M24" s="30">
        <f t="shared" si="3"/>
        <v>568.62700000000041</v>
      </c>
      <c r="N24" s="30">
        <v>21843.93</v>
      </c>
      <c r="O24" s="30">
        <v>838.15</v>
      </c>
      <c r="P24" s="11">
        <v>24.89</v>
      </c>
      <c r="Q24" s="11">
        <v>51.29</v>
      </c>
      <c r="R24" s="66">
        <v>56.26</v>
      </c>
      <c r="S24" s="11">
        <v>49.6</v>
      </c>
      <c r="T24" s="11">
        <v>43.21</v>
      </c>
      <c r="U24" s="130">
        <v>47.82</v>
      </c>
      <c r="V24" s="140">
        <v>45.029000000000003</v>
      </c>
      <c r="X24" s="18">
        <f t="shared" si="4"/>
        <v>838.15000000000146</v>
      </c>
    </row>
    <row r="25" spans="1:24">
      <c r="A25" s="9">
        <v>22</v>
      </c>
      <c r="B25" s="7" t="s">
        <v>31</v>
      </c>
      <c r="C25" s="10">
        <v>12069.6</v>
      </c>
      <c r="D25" s="93">
        <v>803.04499999999996</v>
      </c>
      <c r="E25" s="10">
        <v>14784.8</v>
      </c>
      <c r="F25" s="10">
        <v>13692.7</v>
      </c>
      <c r="G25" s="10">
        <v>-1092.0999999999985</v>
      </c>
      <c r="H25" s="10">
        <v>13927.657999999999</v>
      </c>
      <c r="I25" s="50">
        <f t="shared" si="0"/>
        <v>234.95799999999872</v>
      </c>
      <c r="J25" s="50">
        <v>13838.304</v>
      </c>
      <c r="K25" s="10">
        <f t="shared" si="1"/>
        <v>-89.35399999999936</v>
      </c>
      <c r="L25" s="131">
        <v>13989.39</v>
      </c>
      <c r="M25" s="30">
        <f t="shared" si="3"/>
        <v>151.08599999999933</v>
      </c>
      <c r="N25" s="30">
        <v>10775.84</v>
      </c>
      <c r="O25" s="30">
        <v>-3213.55</v>
      </c>
      <c r="P25" s="11">
        <v>24.89</v>
      </c>
      <c r="Q25" s="11">
        <v>26.48</v>
      </c>
      <c r="R25" s="67">
        <v>24.41</v>
      </c>
      <c r="S25" s="11">
        <v>24.91</v>
      </c>
      <c r="T25" s="11">
        <v>24.2</v>
      </c>
      <c r="U25" s="130">
        <v>23.73</v>
      </c>
      <c r="V25" s="140">
        <v>21.396999999999998</v>
      </c>
      <c r="X25" s="18">
        <f t="shared" si="4"/>
        <v>-3213.5499999999993</v>
      </c>
    </row>
    <row r="26" spans="1:24">
      <c r="A26" s="15">
        <v>23</v>
      </c>
      <c r="B26" s="16" t="s">
        <v>32</v>
      </c>
      <c r="C26" s="70">
        <v>18936.599999999999</v>
      </c>
      <c r="D26" s="93">
        <v>5000</v>
      </c>
      <c r="E26" s="70">
        <v>26141.599999999999</v>
      </c>
      <c r="F26" s="71">
        <v>25614.3</v>
      </c>
      <c r="G26" s="71">
        <v>-527.29999999999927</v>
      </c>
      <c r="H26" s="71">
        <v>50901.904999999999</v>
      </c>
      <c r="I26" s="72">
        <f t="shared" si="0"/>
        <v>25287.605</v>
      </c>
      <c r="J26" s="50">
        <v>46630.1</v>
      </c>
      <c r="K26" s="10">
        <f t="shared" si="1"/>
        <v>-4271.8050000000003</v>
      </c>
      <c r="L26" s="72">
        <v>48552.800000000003</v>
      </c>
      <c r="M26" s="30">
        <f>L26-J26</f>
        <v>1922.7000000000044</v>
      </c>
      <c r="N26" s="30">
        <v>47415.9</v>
      </c>
      <c r="O26" s="30">
        <f>N26-L26</f>
        <v>-1136.9000000000015</v>
      </c>
      <c r="P26" s="73">
        <v>10.28</v>
      </c>
      <c r="Q26" s="73">
        <v>13.53</v>
      </c>
      <c r="R26" s="73">
        <v>13.94</v>
      </c>
      <c r="S26" s="73">
        <v>11.41</v>
      </c>
      <c r="T26" s="66">
        <v>10.71</v>
      </c>
      <c r="U26" s="135">
        <v>11.9</v>
      </c>
      <c r="V26" s="140">
        <v>11.4</v>
      </c>
    </row>
    <row r="27" spans="1:24">
      <c r="A27" s="15">
        <v>24</v>
      </c>
      <c r="B27" s="16" t="s">
        <v>33</v>
      </c>
      <c r="C27" s="70">
        <v>55397</v>
      </c>
      <c r="D27" s="93">
        <v>4734.25</v>
      </c>
      <c r="E27" s="70">
        <v>55741.599999999999</v>
      </c>
      <c r="F27" s="71">
        <v>48379.8</v>
      </c>
      <c r="G27" s="71">
        <v>-7361.7999999999956</v>
      </c>
      <c r="H27" s="71">
        <v>27009.421999999999</v>
      </c>
      <c r="I27" s="72">
        <f t="shared" si="0"/>
        <v>-21370.378000000004</v>
      </c>
      <c r="J27" s="12">
        <v>27212.199000000001</v>
      </c>
      <c r="K27" s="10">
        <f t="shared" si="1"/>
        <v>202.77700000000186</v>
      </c>
      <c r="L27" s="132">
        <v>29272.47</v>
      </c>
      <c r="M27" s="30">
        <f>L27-J27</f>
        <v>2060.2710000000006</v>
      </c>
      <c r="N27" s="30">
        <v>29981.66</v>
      </c>
      <c r="O27" s="30">
        <v>709.19</v>
      </c>
      <c r="P27" s="73">
        <v>12.36</v>
      </c>
      <c r="Q27" s="73">
        <v>14.17</v>
      </c>
      <c r="R27" s="74">
        <v>10.97</v>
      </c>
      <c r="S27" s="73">
        <v>14.03</v>
      </c>
      <c r="T27" s="73">
        <v>13.16</v>
      </c>
      <c r="U27" s="133">
        <v>12.21</v>
      </c>
      <c r="V27" s="140">
        <v>12.77</v>
      </c>
      <c r="X27" s="18">
        <f>N27-L27</f>
        <v>709.18999999999869</v>
      </c>
    </row>
    <row r="28" spans="1:24">
      <c r="A28" s="53">
        <v>25</v>
      </c>
      <c r="B28" s="53" t="s">
        <v>55</v>
      </c>
      <c r="C28" s="54">
        <v>20732.813999999998</v>
      </c>
      <c r="D28" s="111">
        <v>1416.58</v>
      </c>
      <c r="E28" s="54">
        <v>24255.564999999999</v>
      </c>
      <c r="F28" s="54">
        <v>21265.114000000001</v>
      </c>
      <c r="G28" s="10">
        <f>F28-E28</f>
        <v>-2990.4509999999973</v>
      </c>
      <c r="H28" s="57">
        <v>22938.167000000001</v>
      </c>
      <c r="I28" s="50">
        <f>H28-F28</f>
        <v>1673.0529999999999</v>
      </c>
      <c r="J28" s="12">
        <v>29488.121999999999</v>
      </c>
      <c r="K28" s="10">
        <f t="shared" si="1"/>
        <v>6549.9549999999981</v>
      </c>
      <c r="L28" s="50" t="s">
        <v>90</v>
      </c>
      <c r="M28" s="29"/>
      <c r="N28" s="30"/>
      <c r="O28" s="30"/>
      <c r="P28" s="11">
        <v>11.87</v>
      </c>
      <c r="Q28" s="11">
        <v>11.92</v>
      </c>
      <c r="R28" s="66">
        <v>10.039999999999999</v>
      </c>
      <c r="S28" s="11">
        <v>10.29</v>
      </c>
      <c r="T28" s="11">
        <v>12.14</v>
      </c>
      <c r="U28" s="129" t="s">
        <v>90</v>
      </c>
      <c r="V28" s="140"/>
    </row>
    <row r="29" spans="1:24">
      <c r="A29" s="53">
        <v>26</v>
      </c>
      <c r="B29" s="53" t="s">
        <v>56</v>
      </c>
      <c r="C29" s="54">
        <v>7106.4889999999996</v>
      </c>
      <c r="D29" s="111">
        <v>463.3</v>
      </c>
      <c r="E29" s="54">
        <v>5082.2910000000002</v>
      </c>
      <c r="F29" s="54">
        <v>5351.6989999999996</v>
      </c>
      <c r="G29" s="10">
        <f>F29-E29</f>
        <v>269.40799999999945</v>
      </c>
      <c r="H29" s="58"/>
      <c r="I29" s="50">
        <f t="shared" si="0"/>
        <v>-5351.6989999999996</v>
      </c>
      <c r="J29" s="58"/>
      <c r="K29" s="10">
        <f t="shared" si="1"/>
        <v>0</v>
      </c>
      <c r="L29" s="50"/>
      <c r="M29" s="29"/>
      <c r="N29" s="30"/>
      <c r="O29" s="30"/>
      <c r="P29" s="11">
        <v>12.24</v>
      </c>
      <c r="Q29" s="11">
        <v>13.72</v>
      </c>
      <c r="R29" s="66">
        <v>12.53</v>
      </c>
      <c r="S29" s="58"/>
      <c r="T29" s="58"/>
      <c r="U29" s="58"/>
      <c r="V29" s="140"/>
    </row>
    <row r="30" spans="1:24">
      <c r="A30" s="53">
        <v>27</v>
      </c>
      <c r="B30" s="53" t="s">
        <v>57</v>
      </c>
      <c r="C30" s="54">
        <v>12042.894</v>
      </c>
      <c r="D30" s="97">
        <v>893.77</v>
      </c>
      <c r="E30" s="54">
        <v>12326.57</v>
      </c>
      <c r="F30" s="54">
        <v>13092.513000000001</v>
      </c>
      <c r="G30" s="10">
        <f t="shared" ref="G30:G36" si="5">F30-E30</f>
        <v>765.94300000000112</v>
      </c>
      <c r="H30" s="54">
        <v>13100.22</v>
      </c>
      <c r="I30" s="50">
        <f t="shared" si="0"/>
        <v>7.7069999999985157</v>
      </c>
      <c r="J30" s="12">
        <v>13587.777</v>
      </c>
      <c r="K30" s="10">
        <f t="shared" si="1"/>
        <v>487.5570000000007</v>
      </c>
      <c r="L30" s="131">
        <v>13880.12</v>
      </c>
      <c r="M30" s="30">
        <f t="shared" ref="M30:M35" si="6">L30-J30</f>
        <v>292.34300000000076</v>
      </c>
      <c r="N30" s="30">
        <v>14146.04</v>
      </c>
      <c r="O30" s="30">
        <v>265.92</v>
      </c>
      <c r="P30" s="11">
        <v>12.57</v>
      </c>
      <c r="Q30" s="11">
        <v>13.1</v>
      </c>
      <c r="R30" s="66">
        <v>13.61</v>
      </c>
      <c r="S30" s="11">
        <v>13.35</v>
      </c>
      <c r="T30" s="11">
        <v>13.67</v>
      </c>
      <c r="U30" s="130">
        <v>13.86</v>
      </c>
      <c r="V30" s="140">
        <v>14.228999999999999</v>
      </c>
      <c r="X30" s="18">
        <f>N30-L30</f>
        <v>265.92000000000007</v>
      </c>
    </row>
    <row r="31" spans="1:24">
      <c r="A31" s="53">
        <v>28</v>
      </c>
      <c r="B31" s="53" t="s">
        <v>58</v>
      </c>
      <c r="C31" s="54">
        <v>53422.921999999999</v>
      </c>
      <c r="D31" s="97">
        <v>10684.6</v>
      </c>
      <c r="E31" s="54">
        <v>57238.51</v>
      </c>
      <c r="F31" s="54">
        <v>68045.422999999995</v>
      </c>
      <c r="G31" s="10">
        <f t="shared" si="5"/>
        <v>10806.912999999993</v>
      </c>
      <c r="H31" s="54">
        <v>69219.384999999995</v>
      </c>
      <c r="I31" s="50">
        <f t="shared" si="0"/>
        <v>1173.9619999999995</v>
      </c>
      <c r="J31" s="12">
        <v>71608.678</v>
      </c>
      <c r="K31" s="10">
        <f t="shared" si="1"/>
        <v>2389.2930000000051</v>
      </c>
      <c r="L31" s="131">
        <v>71863.44</v>
      </c>
      <c r="M31" s="30">
        <f t="shared" si="6"/>
        <v>254.76200000000244</v>
      </c>
      <c r="N31" s="30">
        <v>73781.27</v>
      </c>
      <c r="O31" s="30">
        <v>1917.83</v>
      </c>
      <c r="P31" s="11">
        <v>11.35</v>
      </c>
      <c r="Q31" s="11">
        <v>11.91</v>
      </c>
      <c r="R31" s="66">
        <v>13.88</v>
      </c>
      <c r="S31" s="11">
        <v>12.73</v>
      </c>
      <c r="T31" s="11">
        <v>12.33</v>
      </c>
      <c r="U31" s="130">
        <v>12.15</v>
      </c>
      <c r="V31" s="140">
        <v>12.808999999999999</v>
      </c>
      <c r="X31" s="18">
        <f>N31-L31</f>
        <v>1917.8300000000017</v>
      </c>
    </row>
    <row r="32" spans="1:24">
      <c r="A32" s="146">
        <v>29</v>
      </c>
      <c r="B32" s="146" t="s">
        <v>59</v>
      </c>
      <c r="C32" s="147">
        <v>49183.462</v>
      </c>
      <c r="D32" s="148">
        <v>100</v>
      </c>
      <c r="E32" s="147">
        <v>25361.521000000001</v>
      </c>
      <c r="F32" s="147">
        <v>27406.129000000001</v>
      </c>
      <c r="G32" s="51">
        <f t="shared" si="5"/>
        <v>2044.6080000000002</v>
      </c>
      <c r="H32" s="147">
        <v>29510.177</v>
      </c>
      <c r="I32" s="50">
        <f t="shared" si="0"/>
        <v>2104.0479999999989</v>
      </c>
      <c r="J32" s="50">
        <v>39652.341</v>
      </c>
      <c r="K32" s="51">
        <f t="shared" si="1"/>
        <v>10142.164000000001</v>
      </c>
      <c r="L32" s="50">
        <v>31166.1</v>
      </c>
      <c r="M32" s="149">
        <f t="shared" si="6"/>
        <v>-8486.2410000000018</v>
      </c>
      <c r="N32" s="30">
        <v>33603.9</v>
      </c>
      <c r="O32" s="30">
        <f>N32-L32</f>
        <v>2437.8000000000029</v>
      </c>
      <c r="P32" s="66">
        <v>11.64</v>
      </c>
      <c r="Q32" s="66">
        <v>7.2</v>
      </c>
      <c r="R32" s="66">
        <v>6.66</v>
      </c>
      <c r="S32" s="66">
        <v>7.08</v>
      </c>
      <c r="T32" s="66">
        <v>10.56</v>
      </c>
      <c r="U32" s="66">
        <v>7.86</v>
      </c>
      <c r="V32" s="140">
        <v>7.7809999999999997</v>
      </c>
    </row>
    <row r="33" spans="1:24">
      <c r="A33" s="53">
        <v>30</v>
      </c>
      <c r="B33" s="53" t="s">
        <v>60</v>
      </c>
      <c r="C33" s="54">
        <v>1863.751</v>
      </c>
      <c r="D33" s="97">
        <v>1398.18</v>
      </c>
      <c r="E33" s="54">
        <v>1788.09</v>
      </c>
      <c r="F33" s="54">
        <v>1583.769</v>
      </c>
      <c r="G33" s="10">
        <f t="shared" si="5"/>
        <v>-204.32099999999991</v>
      </c>
      <c r="H33" s="54">
        <v>2916.3150000000001</v>
      </c>
      <c r="I33" s="50">
        <f t="shared" si="0"/>
        <v>1332.546</v>
      </c>
      <c r="J33" s="12">
        <v>2905.29</v>
      </c>
      <c r="K33" s="10">
        <f t="shared" si="1"/>
        <v>-11.025000000000091</v>
      </c>
      <c r="L33" s="131">
        <v>2965.29</v>
      </c>
      <c r="M33" s="30">
        <f t="shared" si="6"/>
        <v>60</v>
      </c>
      <c r="N33" s="30">
        <v>2874.61</v>
      </c>
      <c r="O33" s="30">
        <v>-90.68</v>
      </c>
      <c r="P33" s="11">
        <v>14.09</v>
      </c>
      <c r="Q33" s="11">
        <v>12.08</v>
      </c>
      <c r="R33" s="66">
        <v>10.39</v>
      </c>
      <c r="S33" s="11">
        <v>15.24</v>
      </c>
      <c r="T33" s="11">
        <v>13.97</v>
      </c>
      <c r="U33" s="130">
        <v>14.59</v>
      </c>
      <c r="V33" s="140">
        <v>14965</v>
      </c>
      <c r="X33" s="18">
        <f>N33-L33</f>
        <v>-90.679999999999836</v>
      </c>
    </row>
    <row r="34" spans="1:24">
      <c r="A34" s="53">
        <v>31</v>
      </c>
      <c r="B34" s="53" t="s">
        <v>61</v>
      </c>
      <c r="C34" s="54">
        <v>22668.48</v>
      </c>
      <c r="D34" s="97">
        <v>100</v>
      </c>
      <c r="E34" s="54">
        <v>28757.187999999998</v>
      </c>
      <c r="F34" s="54">
        <v>27105.573</v>
      </c>
      <c r="G34" s="10">
        <f t="shared" si="5"/>
        <v>-1651.614999999998</v>
      </c>
      <c r="H34" s="54">
        <v>26775.162</v>
      </c>
      <c r="I34" s="50">
        <f t="shared" si="0"/>
        <v>-330.41100000000006</v>
      </c>
      <c r="J34" s="12">
        <v>27293.287</v>
      </c>
      <c r="K34" s="10">
        <f t="shared" si="1"/>
        <v>518.125</v>
      </c>
      <c r="L34" s="50">
        <v>25251.07</v>
      </c>
      <c r="M34" s="30">
        <f t="shared" si="6"/>
        <v>-2042.2170000000006</v>
      </c>
      <c r="N34" s="30">
        <v>24231.95</v>
      </c>
      <c r="O34" s="30">
        <v>-1019.12</v>
      </c>
      <c r="P34" s="11">
        <v>12.49</v>
      </c>
      <c r="Q34" s="11">
        <v>14.85</v>
      </c>
      <c r="R34" s="66">
        <v>13.63</v>
      </c>
      <c r="S34" s="11">
        <v>13.12</v>
      </c>
      <c r="T34" s="11">
        <v>12.62</v>
      </c>
      <c r="U34" s="129">
        <v>12.44</v>
      </c>
      <c r="V34" s="140">
        <v>12.196</v>
      </c>
      <c r="X34" s="18">
        <f>N34-L34</f>
        <v>-1019.119999999999</v>
      </c>
    </row>
    <row r="35" spans="1:24">
      <c r="A35" s="53">
        <v>32</v>
      </c>
      <c r="B35" s="53" t="s">
        <v>62</v>
      </c>
      <c r="C35" s="54">
        <v>23651.887999999999</v>
      </c>
      <c r="D35" s="97">
        <v>100</v>
      </c>
      <c r="E35" s="54">
        <v>27271.944</v>
      </c>
      <c r="F35" s="54">
        <v>28109.37</v>
      </c>
      <c r="G35" s="10">
        <f t="shared" si="5"/>
        <v>837.42599999999948</v>
      </c>
      <c r="H35" s="54">
        <v>28909.896000000001</v>
      </c>
      <c r="I35" s="50">
        <f t="shared" si="0"/>
        <v>800.52600000000166</v>
      </c>
      <c r="J35" s="12">
        <v>30240.22</v>
      </c>
      <c r="K35" s="10">
        <f t="shared" si="1"/>
        <v>1330.3240000000005</v>
      </c>
      <c r="L35" s="50">
        <v>29807.91</v>
      </c>
      <c r="M35" s="30">
        <f t="shared" si="6"/>
        <v>-432.31000000000131</v>
      </c>
      <c r="N35" s="30">
        <v>31210.560000000001</v>
      </c>
      <c r="O35" s="30">
        <v>1402.65</v>
      </c>
      <c r="P35" s="11">
        <v>13.82</v>
      </c>
      <c r="Q35" s="11">
        <v>14.21</v>
      </c>
      <c r="R35" s="66">
        <v>14.82</v>
      </c>
      <c r="S35" s="11">
        <v>14.1</v>
      </c>
      <c r="T35" s="11">
        <v>15.42</v>
      </c>
      <c r="U35" s="129">
        <v>14.51</v>
      </c>
      <c r="V35" s="140">
        <v>14.709</v>
      </c>
      <c r="X35" s="18">
        <f>N35-L35</f>
        <v>1402.6500000000015</v>
      </c>
    </row>
    <row r="36" spans="1:24">
      <c r="A36" s="53">
        <v>33</v>
      </c>
      <c r="B36" s="53" t="s">
        <v>63</v>
      </c>
      <c r="C36" s="54">
        <v>15497.375</v>
      </c>
      <c r="D36" s="97">
        <v>100</v>
      </c>
      <c r="E36" s="54">
        <v>28616.047999999999</v>
      </c>
      <c r="F36" s="63">
        <v>27996.877</v>
      </c>
      <c r="G36" s="10">
        <f t="shared" si="5"/>
        <v>-619.17099999999846</v>
      </c>
      <c r="H36" s="54">
        <v>29556.519</v>
      </c>
      <c r="I36" s="50">
        <f t="shared" si="0"/>
        <v>1559.6419999999998</v>
      </c>
      <c r="J36" s="12">
        <v>30327.64</v>
      </c>
      <c r="K36" s="10">
        <f t="shared" si="1"/>
        <v>771.12099999999919</v>
      </c>
      <c r="L36" s="50"/>
      <c r="M36" s="29"/>
      <c r="N36" s="30">
        <v>-52948.4</v>
      </c>
      <c r="O36" s="30"/>
      <c r="P36" s="11">
        <v>14.16</v>
      </c>
      <c r="Q36" s="11">
        <v>15.56</v>
      </c>
      <c r="R36" s="66">
        <v>14.29</v>
      </c>
      <c r="S36" s="11">
        <v>14.71</v>
      </c>
      <c r="T36" s="11">
        <v>14.04</v>
      </c>
      <c r="U36" s="11"/>
      <c r="V36" s="140"/>
    </row>
    <row r="37" spans="1:24">
      <c r="A37" s="53" t="s">
        <v>37</v>
      </c>
      <c r="B37" s="53"/>
      <c r="C37" s="54"/>
      <c r="D37" s="101">
        <v>820778.98</v>
      </c>
      <c r="E37" s="54"/>
      <c r="F37" s="54"/>
      <c r="G37" s="10"/>
      <c r="H37" s="54"/>
      <c r="I37" s="53"/>
      <c r="J37" s="12"/>
      <c r="K37" s="12"/>
      <c r="L37" s="53"/>
      <c r="M37" s="29"/>
      <c r="N37" s="30"/>
      <c r="O37" s="30"/>
      <c r="P37" s="11"/>
      <c r="Q37" s="11"/>
      <c r="R37" s="11"/>
      <c r="S37" s="11"/>
      <c r="T37" s="11"/>
      <c r="U37" s="11"/>
      <c r="V37" s="140"/>
    </row>
    <row r="39" spans="1:24">
      <c r="G39">
        <v>23</v>
      </c>
      <c r="O39">
        <v>18</v>
      </c>
    </row>
    <row r="40" spans="1:24">
      <c r="E40" s="42"/>
      <c r="F40" s="42"/>
      <c r="G40" s="42"/>
    </row>
    <row r="41" spans="1:24">
      <c r="E41" s="1"/>
      <c r="F41" s="1"/>
      <c r="G41" s="42"/>
    </row>
    <row r="42" spans="1:24">
      <c r="E42" s="1"/>
      <c r="F42" s="1"/>
      <c r="G42" s="42"/>
    </row>
    <row r="43" spans="1:24">
      <c r="E43" s="1"/>
      <c r="F43" s="1"/>
      <c r="G43" s="42"/>
    </row>
  </sheetData>
  <mergeCells count="4">
    <mergeCell ref="A2:A3"/>
    <mergeCell ref="B2:B3"/>
    <mergeCell ref="P2:V2"/>
    <mergeCell ref="C2:N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7"/>
  <sheetViews>
    <sheetView workbookViewId="0">
      <selection activeCell="G28" sqref="G28"/>
    </sheetView>
  </sheetViews>
  <sheetFormatPr defaultRowHeight="15"/>
  <cols>
    <col min="1" max="1" width="6.5703125" customWidth="1"/>
    <col min="2" max="2" width="39.140625" customWidth="1"/>
    <col min="3" max="3" width="15.85546875" customWidth="1"/>
    <col min="4" max="5" width="12.42578125" customWidth="1"/>
    <col min="6" max="6" width="14" customWidth="1"/>
    <col min="7" max="7" width="12.140625" bestFit="1" customWidth="1"/>
  </cols>
  <sheetData>
    <row r="2" spans="1:7" ht="15" customHeight="1">
      <c r="A2" s="513" t="s">
        <v>11</v>
      </c>
      <c r="B2" s="514" t="s">
        <v>12</v>
      </c>
      <c r="C2" s="513" t="s">
        <v>34</v>
      </c>
      <c r="D2" s="512" t="s">
        <v>47</v>
      </c>
      <c r="E2" s="512"/>
      <c r="F2" s="510" t="s">
        <v>45</v>
      </c>
      <c r="G2" s="511" t="s">
        <v>46</v>
      </c>
    </row>
    <row r="3" spans="1:7">
      <c r="A3" s="513"/>
      <c r="B3" s="514"/>
      <c r="C3" s="513"/>
      <c r="D3" s="512"/>
      <c r="E3" s="512"/>
      <c r="F3" s="510"/>
      <c r="G3" s="511"/>
    </row>
    <row r="4" spans="1:7" ht="66.75" customHeight="1">
      <c r="A4" s="513"/>
      <c r="B4" s="514"/>
      <c r="C4" s="513"/>
      <c r="D4" s="31" t="s">
        <v>35</v>
      </c>
      <c r="E4" s="31" t="s">
        <v>48</v>
      </c>
      <c r="F4" s="510"/>
      <c r="G4" s="511"/>
    </row>
    <row r="5" spans="1:7">
      <c r="A5" s="9">
        <v>1</v>
      </c>
      <c r="B5" s="7" t="s">
        <v>1</v>
      </c>
      <c r="C5" s="17">
        <v>6272.75</v>
      </c>
      <c r="D5" s="31"/>
      <c r="E5" s="34">
        <v>10636.4</v>
      </c>
      <c r="F5" s="35"/>
      <c r="G5" s="35">
        <v>9020.61</v>
      </c>
    </row>
    <row r="6" spans="1:7">
      <c r="A6" s="9">
        <v>2</v>
      </c>
      <c r="B6" s="7" t="s">
        <v>9</v>
      </c>
      <c r="C6" s="17">
        <v>65193.5</v>
      </c>
      <c r="D6" s="17">
        <v>2057.1</v>
      </c>
      <c r="E6" s="17"/>
      <c r="F6" s="30">
        <v>17970.34</v>
      </c>
      <c r="G6" s="29"/>
    </row>
    <row r="7" spans="1:7">
      <c r="A7" s="9">
        <v>3</v>
      </c>
      <c r="B7" s="7" t="s">
        <v>2</v>
      </c>
      <c r="C7" s="17">
        <v>20231</v>
      </c>
      <c r="D7" s="29"/>
      <c r="E7" s="23">
        <f>3175.9</f>
        <v>3175.9</v>
      </c>
      <c r="F7" s="35"/>
      <c r="G7" s="35">
        <v>125.12</v>
      </c>
    </row>
    <row r="8" spans="1:7">
      <c r="A8" s="9">
        <v>4</v>
      </c>
      <c r="B8" s="7" t="s">
        <v>17</v>
      </c>
      <c r="C8" s="17">
        <v>12107.5</v>
      </c>
      <c r="D8" s="17">
        <v>10256.200000000001</v>
      </c>
      <c r="E8" s="27"/>
      <c r="F8" s="30">
        <v>9161.1</v>
      </c>
      <c r="G8" s="29"/>
    </row>
    <row r="9" spans="1:7">
      <c r="A9" s="9">
        <v>5</v>
      </c>
      <c r="B9" s="7" t="s">
        <v>18</v>
      </c>
      <c r="C9" s="17">
        <v>7206</v>
      </c>
      <c r="D9" s="29"/>
      <c r="E9" s="23">
        <f>64.8+2013.9</f>
        <v>2078.7000000000003</v>
      </c>
      <c r="F9" s="35"/>
      <c r="G9" s="36">
        <v>2434.5100000000002</v>
      </c>
    </row>
    <row r="10" spans="1:7">
      <c r="A10" s="9">
        <v>6</v>
      </c>
      <c r="B10" s="7" t="s">
        <v>3</v>
      </c>
      <c r="C10" s="17">
        <v>6000</v>
      </c>
      <c r="D10" s="17">
        <v>2803.8</v>
      </c>
      <c r="E10" s="27"/>
      <c r="F10" s="30">
        <v>3447.85</v>
      </c>
      <c r="G10" s="29"/>
    </row>
    <row r="11" spans="1:7">
      <c r="A11" s="9">
        <v>7</v>
      </c>
      <c r="B11" s="7" t="s">
        <v>4</v>
      </c>
      <c r="C11" s="17">
        <v>307390.5</v>
      </c>
      <c r="D11" s="29"/>
      <c r="E11" s="23">
        <f>16211.6</f>
        <v>16211.6</v>
      </c>
      <c r="F11" s="35"/>
      <c r="G11" s="36">
        <v>49139.62</v>
      </c>
    </row>
    <row r="12" spans="1:7">
      <c r="A12" s="9">
        <v>8</v>
      </c>
      <c r="B12" s="7" t="s">
        <v>5</v>
      </c>
      <c r="C12" s="17">
        <v>29929</v>
      </c>
      <c r="D12" s="17">
        <v>120.1</v>
      </c>
      <c r="E12" s="27"/>
      <c r="F12" s="29"/>
      <c r="G12" s="36">
        <v>10916.8</v>
      </c>
    </row>
    <row r="13" spans="1:7">
      <c r="A13" s="9">
        <v>9</v>
      </c>
      <c r="B13" s="7" t="s">
        <v>6</v>
      </c>
      <c r="C13" s="17">
        <v>125748</v>
      </c>
      <c r="D13" s="17">
        <v>46307.3</v>
      </c>
      <c r="E13" s="27"/>
      <c r="F13" s="30">
        <v>46061.82</v>
      </c>
      <c r="G13" s="29"/>
    </row>
    <row r="14" spans="1:7">
      <c r="A14" s="9">
        <v>10</v>
      </c>
      <c r="B14" s="7" t="s">
        <v>7</v>
      </c>
      <c r="C14" s="17">
        <v>8801</v>
      </c>
      <c r="D14" s="29"/>
      <c r="E14" s="33">
        <f>5100.3</f>
        <v>5100.3</v>
      </c>
      <c r="F14" s="30">
        <v>2736.5</v>
      </c>
      <c r="G14" s="29"/>
    </row>
    <row r="15" spans="1:7">
      <c r="A15" s="9">
        <v>11</v>
      </c>
      <c r="B15" s="7" t="s">
        <v>8</v>
      </c>
      <c r="C15" s="17">
        <v>9932.75</v>
      </c>
      <c r="D15" s="17">
        <v>6484.4</v>
      </c>
      <c r="E15" s="27"/>
      <c r="F15" s="30">
        <v>6129.13</v>
      </c>
      <c r="G15" s="29"/>
    </row>
    <row r="16" spans="1:7">
      <c r="A16" s="9">
        <v>12</v>
      </c>
      <c r="B16" s="7" t="s">
        <v>26</v>
      </c>
      <c r="C16" s="17">
        <v>7246</v>
      </c>
      <c r="D16" s="17">
        <v>7949.5</v>
      </c>
      <c r="E16" s="27"/>
      <c r="F16" s="30">
        <v>7789.56</v>
      </c>
      <c r="G16" s="29"/>
    </row>
    <row r="17" spans="1:7">
      <c r="A17" s="9">
        <v>13</v>
      </c>
      <c r="B17" s="7" t="s">
        <v>22</v>
      </c>
      <c r="C17" s="17">
        <v>11853</v>
      </c>
      <c r="D17" s="17">
        <v>13336.7</v>
      </c>
      <c r="E17" s="27"/>
      <c r="F17" s="30">
        <v>9710.9500000000007</v>
      </c>
      <c r="G17" s="29"/>
    </row>
    <row r="18" spans="1:7">
      <c r="A18" s="9">
        <v>14</v>
      </c>
      <c r="B18" s="7" t="s">
        <v>23</v>
      </c>
      <c r="C18" s="17">
        <v>9005.75</v>
      </c>
      <c r="D18" s="17">
        <v>27747.599999999999</v>
      </c>
      <c r="E18" s="27"/>
      <c r="F18" s="29"/>
      <c r="G18" s="29"/>
    </row>
    <row r="19" spans="1:7">
      <c r="A19" s="9">
        <v>15</v>
      </c>
      <c r="B19" s="7" t="s">
        <v>24</v>
      </c>
      <c r="C19" s="17">
        <v>6625</v>
      </c>
      <c r="D19" s="17">
        <v>4911.7</v>
      </c>
      <c r="E19" s="27"/>
      <c r="F19" s="30">
        <v>4701.18</v>
      </c>
      <c r="G19" s="29"/>
    </row>
    <row r="20" spans="1:7">
      <c r="A20" s="9">
        <v>16</v>
      </c>
      <c r="B20" s="7" t="s">
        <v>25</v>
      </c>
      <c r="C20" s="17">
        <v>5362.5</v>
      </c>
      <c r="D20" s="17">
        <f>6512.9+7657.4</f>
        <v>14170.3</v>
      </c>
      <c r="E20" s="27"/>
      <c r="F20" s="30">
        <v>4563.7299999999996</v>
      </c>
      <c r="G20" s="29"/>
    </row>
    <row r="21" spans="1:7">
      <c r="A21" s="9">
        <v>17</v>
      </c>
      <c r="B21" s="7" t="s">
        <v>27</v>
      </c>
      <c r="C21" s="17">
        <v>68800</v>
      </c>
      <c r="D21" s="17">
        <f>26557.9+74796.3</f>
        <v>101354.20000000001</v>
      </c>
      <c r="E21" s="27"/>
      <c r="F21" s="30">
        <v>75208.710000000006</v>
      </c>
      <c r="G21" s="29"/>
    </row>
    <row r="22" spans="1:7">
      <c r="A22" s="9">
        <v>18</v>
      </c>
      <c r="B22" s="7" t="s">
        <v>21</v>
      </c>
      <c r="C22" s="17">
        <v>14594.5</v>
      </c>
      <c r="D22" s="29"/>
      <c r="E22" s="23">
        <f>478</f>
        <v>478</v>
      </c>
      <c r="F22" s="35"/>
      <c r="G22" s="36">
        <v>2281.9</v>
      </c>
    </row>
    <row r="23" spans="1:7">
      <c r="A23" s="509"/>
      <c r="B23" s="509"/>
      <c r="C23" s="19"/>
      <c r="D23" s="19"/>
      <c r="E23" s="19"/>
      <c r="F23" s="29"/>
      <c r="G23" s="29"/>
    </row>
    <row r="24" spans="1:7">
      <c r="A24" s="29"/>
      <c r="B24" s="7" t="s">
        <v>49</v>
      </c>
      <c r="C24" s="29" t="s">
        <v>36</v>
      </c>
      <c r="D24" s="30"/>
      <c r="E24" s="30">
        <f>SUM(E5:E23)</f>
        <v>37680.9</v>
      </c>
      <c r="F24" s="30"/>
      <c r="G24" s="32">
        <f>SUM(G5:G23)</f>
        <v>73918.559999999998</v>
      </c>
    </row>
    <row r="25" spans="1:7">
      <c r="A25" s="29"/>
      <c r="B25" s="7" t="s">
        <v>49</v>
      </c>
      <c r="C25" s="29" t="s">
        <v>39</v>
      </c>
      <c r="D25" s="30">
        <f>D6+D8+D10+D12+D13+D15+D16+D17+D18+D19+D20+D21</f>
        <v>237498.90000000002</v>
      </c>
      <c r="E25" s="30"/>
      <c r="F25" s="30">
        <f>SUM(F6:F24)</f>
        <v>187480.87</v>
      </c>
      <c r="G25" s="29"/>
    </row>
    <row r="26" spans="1:7">
      <c r="B26" s="24"/>
    </row>
    <row r="27" spans="1:7">
      <c r="D27" s="18"/>
      <c r="E27" s="18"/>
    </row>
  </sheetData>
  <mergeCells count="7">
    <mergeCell ref="A23:B23"/>
    <mergeCell ref="F2:F4"/>
    <mergeCell ref="G2:G4"/>
    <mergeCell ref="D2:E3"/>
    <mergeCell ref="A2:A4"/>
    <mergeCell ref="B2:B4"/>
    <mergeCell ref="C2:C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"/>
  <sheetViews>
    <sheetView zoomScaleNormal="100" workbookViewId="0">
      <selection activeCell="I2" sqref="I2:J2"/>
    </sheetView>
  </sheetViews>
  <sheetFormatPr defaultRowHeight="15"/>
  <cols>
    <col min="1" max="1" width="3.85546875" style="1" customWidth="1"/>
    <col min="2" max="2" width="23.28515625" style="1" customWidth="1"/>
    <col min="3" max="3" width="11.28515625" style="1" customWidth="1"/>
    <col min="4" max="4" width="11.28515625" style="1" bestFit="1" customWidth="1"/>
    <col min="5" max="5" width="11.42578125" style="1" customWidth="1"/>
    <col min="6" max="6" width="11.28515625" style="1" customWidth="1"/>
    <col min="7" max="7" width="11.7109375" style="1" customWidth="1"/>
    <col min="8" max="8" width="12.28515625" customWidth="1"/>
    <col min="9" max="10" width="11.7109375" customWidth="1"/>
    <col min="12" max="12" width="14.140625" customWidth="1"/>
  </cols>
  <sheetData>
    <row r="2" spans="1:10" ht="38.25" customHeight="1">
      <c r="A2" s="497" t="s">
        <v>11</v>
      </c>
      <c r="B2" s="498" t="s">
        <v>12</v>
      </c>
      <c r="C2" s="497" t="s">
        <v>16</v>
      </c>
      <c r="D2" s="497" t="s">
        <v>14</v>
      </c>
      <c r="E2" s="497"/>
      <c r="F2" s="497"/>
      <c r="G2" s="497"/>
      <c r="H2" s="517" t="s">
        <v>15</v>
      </c>
      <c r="I2" s="515" t="s">
        <v>20</v>
      </c>
      <c r="J2" s="516"/>
    </row>
    <row r="3" spans="1:10" ht="39.200000000000003" customHeight="1">
      <c r="A3" s="497"/>
      <c r="B3" s="498"/>
      <c r="C3" s="497"/>
      <c r="D3" s="497" t="s">
        <v>10</v>
      </c>
      <c r="E3" s="497"/>
      <c r="F3" s="497" t="s">
        <v>0</v>
      </c>
      <c r="G3" s="497"/>
      <c r="H3" s="518"/>
      <c r="I3" s="520" t="s">
        <v>10</v>
      </c>
      <c r="J3" s="520" t="s">
        <v>0</v>
      </c>
    </row>
    <row r="4" spans="1:10" ht="28.5" customHeight="1">
      <c r="A4" s="497"/>
      <c r="B4" s="498"/>
      <c r="C4" s="497"/>
      <c r="D4" s="2" t="s">
        <v>19</v>
      </c>
      <c r="E4" s="2" t="s">
        <v>13</v>
      </c>
      <c r="F4" s="2" t="s">
        <v>19</v>
      </c>
      <c r="G4" s="2" t="s">
        <v>13</v>
      </c>
      <c r="H4" s="519"/>
      <c r="I4" s="521"/>
      <c r="J4" s="521"/>
    </row>
    <row r="5" spans="1:10" s="6" customFormat="1">
      <c r="A5" s="9">
        <v>1</v>
      </c>
      <c r="B5" s="7" t="s">
        <v>1</v>
      </c>
      <c r="C5" s="12">
        <v>25090.6</v>
      </c>
      <c r="D5" s="12">
        <v>40999.599999999999</v>
      </c>
      <c r="E5" s="12">
        <f>D5-C5</f>
        <v>15909</v>
      </c>
      <c r="F5" s="12">
        <v>34726.800000000003</v>
      </c>
      <c r="G5" s="12">
        <f>F5-C5</f>
        <v>9636.2000000000044</v>
      </c>
      <c r="H5" s="13">
        <v>13.73</v>
      </c>
      <c r="I5" s="13">
        <v>14.49</v>
      </c>
      <c r="J5" s="13">
        <v>12.27</v>
      </c>
    </row>
    <row r="6" spans="1:10" s="6" customFormat="1">
      <c r="A6" s="9">
        <v>2</v>
      </c>
      <c r="B6" s="7" t="s">
        <v>9</v>
      </c>
      <c r="C6" s="12">
        <v>147336.5</v>
      </c>
      <c r="D6" s="12">
        <v>213932.9</v>
      </c>
      <c r="E6" s="12">
        <f t="shared" ref="E6:E22" si="0">D6-C6</f>
        <v>66596.399999999994</v>
      </c>
      <c r="F6" s="12">
        <v>148739.4</v>
      </c>
      <c r="G6" s="12">
        <f t="shared" ref="G6:G22" si="1">F6-C6</f>
        <v>1402.8999999999942</v>
      </c>
      <c r="H6" s="13">
        <v>12.98</v>
      </c>
      <c r="I6" s="13">
        <v>13.35</v>
      </c>
      <c r="J6" s="4">
        <v>9.2799999999999994</v>
      </c>
    </row>
    <row r="7" spans="1:10" s="6" customFormat="1" ht="25.5">
      <c r="A7" s="9">
        <v>3</v>
      </c>
      <c r="B7" s="7" t="s">
        <v>2</v>
      </c>
      <c r="C7" s="12">
        <v>80923.8</v>
      </c>
      <c r="D7" s="12">
        <v>154526.20000000001</v>
      </c>
      <c r="E7" s="12">
        <f t="shared" si="0"/>
        <v>73602.400000000009</v>
      </c>
      <c r="F7" s="12">
        <v>134295.20000000001</v>
      </c>
      <c r="G7" s="12">
        <f t="shared" si="1"/>
        <v>53371.400000000009</v>
      </c>
      <c r="H7" s="14">
        <v>14.2</v>
      </c>
      <c r="I7" s="14">
        <v>16.07</v>
      </c>
      <c r="J7" s="14">
        <v>13.97</v>
      </c>
    </row>
    <row r="8" spans="1:10" s="6" customFormat="1">
      <c r="A8" s="9">
        <v>4</v>
      </c>
      <c r="B8" s="7" t="s">
        <v>17</v>
      </c>
      <c r="C8" s="12">
        <v>48430.400000000001</v>
      </c>
      <c r="D8" s="12">
        <v>58559.3</v>
      </c>
      <c r="E8" s="12">
        <f t="shared" si="0"/>
        <v>10128.900000000001</v>
      </c>
      <c r="F8" s="12">
        <v>46451.8</v>
      </c>
      <c r="G8" s="3">
        <f t="shared" si="1"/>
        <v>-1978.5999999999985</v>
      </c>
      <c r="H8" s="13">
        <v>10.8</v>
      </c>
      <c r="I8" s="13">
        <v>11.73</v>
      </c>
      <c r="J8" s="4">
        <v>9.3000000000000007</v>
      </c>
    </row>
    <row r="9" spans="1:10" s="6" customFormat="1" ht="25.5">
      <c r="A9" s="9">
        <v>5</v>
      </c>
      <c r="B9" s="7" t="s">
        <v>18</v>
      </c>
      <c r="C9" s="12">
        <v>28823.599999999999</v>
      </c>
      <c r="D9" s="12">
        <v>41578.9</v>
      </c>
      <c r="E9" s="12">
        <f t="shared" si="0"/>
        <v>12755.300000000003</v>
      </c>
      <c r="F9" s="12">
        <v>34372.9</v>
      </c>
      <c r="G9" s="12">
        <f t="shared" si="1"/>
        <v>5549.3000000000029</v>
      </c>
      <c r="H9" s="13">
        <v>11.89</v>
      </c>
      <c r="I9" s="13">
        <v>15.81</v>
      </c>
      <c r="J9" s="13">
        <v>14.97</v>
      </c>
    </row>
    <row r="10" spans="1:10" s="6" customFormat="1" ht="25.5">
      <c r="A10" s="9">
        <v>6</v>
      </c>
      <c r="B10" s="7" t="s">
        <v>3</v>
      </c>
      <c r="C10" s="12">
        <v>25812.799999999999</v>
      </c>
      <c r="D10" s="12">
        <v>31765.5</v>
      </c>
      <c r="E10" s="12">
        <f t="shared" si="0"/>
        <v>5952.7000000000007</v>
      </c>
      <c r="F10" s="12">
        <v>25765.5</v>
      </c>
      <c r="G10" s="5">
        <f t="shared" si="1"/>
        <v>-47.299999999999272</v>
      </c>
      <c r="H10" s="13">
        <v>13.67</v>
      </c>
      <c r="I10" s="13">
        <v>12.79</v>
      </c>
      <c r="J10" s="13">
        <v>10.37</v>
      </c>
    </row>
    <row r="11" spans="1:10" s="6" customFormat="1">
      <c r="A11" s="9">
        <v>7</v>
      </c>
      <c r="B11" s="7" t="s">
        <v>4</v>
      </c>
      <c r="C11" s="12">
        <v>771040.3</v>
      </c>
      <c r="D11" s="12">
        <v>1014666</v>
      </c>
      <c r="E11" s="12">
        <f t="shared" si="0"/>
        <v>243625.69999999995</v>
      </c>
      <c r="F11" s="12">
        <v>707275.5</v>
      </c>
      <c r="G11" s="3">
        <f t="shared" si="1"/>
        <v>-63764.800000000047</v>
      </c>
      <c r="H11" s="13">
        <v>12.65</v>
      </c>
      <c r="I11" s="13">
        <v>13.15</v>
      </c>
      <c r="J11" s="4">
        <v>9.17</v>
      </c>
    </row>
    <row r="12" spans="1:10" s="6" customFormat="1">
      <c r="A12" s="9">
        <v>8</v>
      </c>
      <c r="B12" s="7" t="s">
        <v>5</v>
      </c>
      <c r="C12" s="12">
        <v>119716.5</v>
      </c>
      <c r="D12" s="12">
        <v>151265.20000000001</v>
      </c>
      <c r="E12" s="12">
        <f t="shared" si="0"/>
        <v>31548.700000000012</v>
      </c>
      <c r="F12" s="12">
        <v>121336.2</v>
      </c>
      <c r="G12" s="12">
        <f t="shared" si="1"/>
        <v>1619.6999999999971</v>
      </c>
      <c r="H12" s="13">
        <v>12.32</v>
      </c>
      <c r="I12" s="13">
        <v>13.86</v>
      </c>
      <c r="J12" s="13">
        <v>11.12</v>
      </c>
    </row>
    <row r="13" spans="1:10" s="6" customFormat="1">
      <c r="A13" s="9">
        <v>9</v>
      </c>
      <c r="B13" s="7" t="s">
        <v>6</v>
      </c>
      <c r="C13" s="12">
        <v>502991.5</v>
      </c>
      <c r="D13" s="12">
        <v>646057.5</v>
      </c>
      <c r="E13" s="12">
        <f t="shared" si="0"/>
        <v>143066</v>
      </c>
      <c r="F13" s="12">
        <v>520309.5</v>
      </c>
      <c r="G13" s="12">
        <f t="shared" si="1"/>
        <v>17318</v>
      </c>
      <c r="H13" s="13">
        <v>12.45</v>
      </c>
      <c r="I13" s="13">
        <v>13.64</v>
      </c>
      <c r="J13" s="13">
        <v>10.99</v>
      </c>
    </row>
    <row r="14" spans="1:10" s="6" customFormat="1">
      <c r="A14" s="9">
        <v>10</v>
      </c>
      <c r="B14" s="7" t="s">
        <v>7</v>
      </c>
      <c r="C14" s="12">
        <v>35203.800000000003</v>
      </c>
      <c r="D14" s="12">
        <v>53571.4</v>
      </c>
      <c r="E14" s="12">
        <f t="shared" si="0"/>
        <v>18367.599999999999</v>
      </c>
      <c r="F14" s="12">
        <v>44770.400000000001</v>
      </c>
      <c r="G14" s="12">
        <f t="shared" si="1"/>
        <v>9566.5999999999985</v>
      </c>
      <c r="H14" s="13">
        <v>12.81</v>
      </c>
      <c r="I14" s="13">
        <v>11.37</v>
      </c>
      <c r="J14" s="4">
        <v>9.5</v>
      </c>
    </row>
    <row r="15" spans="1:10" s="6" customFormat="1">
      <c r="A15" s="9">
        <v>11</v>
      </c>
      <c r="B15" s="7" t="s">
        <v>8</v>
      </c>
      <c r="C15" s="12">
        <v>39731.4</v>
      </c>
      <c r="D15" s="12">
        <v>43345.599999999999</v>
      </c>
      <c r="E15" s="12">
        <f t="shared" si="0"/>
        <v>3614.1999999999971</v>
      </c>
      <c r="F15" s="12">
        <v>33412.800000000003</v>
      </c>
      <c r="G15" s="3">
        <f t="shared" si="1"/>
        <v>-6318.5999999999985</v>
      </c>
      <c r="H15" s="13">
        <v>14.09</v>
      </c>
      <c r="I15" s="13">
        <v>16.02</v>
      </c>
      <c r="J15" s="13">
        <v>12.35</v>
      </c>
    </row>
    <row r="16" spans="1:10" s="6" customFormat="1">
      <c r="A16" s="9">
        <v>12</v>
      </c>
      <c r="B16" s="7" t="s">
        <v>26</v>
      </c>
      <c r="C16" s="12">
        <v>28984.5</v>
      </c>
      <c r="D16" s="12">
        <v>26211.599999999999</v>
      </c>
      <c r="E16" s="3">
        <f t="shared" si="0"/>
        <v>-2772.9000000000015</v>
      </c>
      <c r="F16" s="12">
        <v>19586.599999999999</v>
      </c>
      <c r="G16" s="3">
        <f t="shared" si="1"/>
        <v>-9397.9000000000015</v>
      </c>
      <c r="H16" s="13">
        <v>17.579999999999998</v>
      </c>
      <c r="I16" s="13">
        <v>18.59</v>
      </c>
      <c r="J16" s="13">
        <v>13.89</v>
      </c>
    </row>
    <row r="17" spans="1:10" s="6" customFormat="1">
      <c r="A17" s="9">
        <v>13</v>
      </c>
      <c r="B17" s="7" t="s">
        <v>22</v>
      </c>
      <c r="C17" s="10">
        <v>47412.3</v>
      </c>
      <c r="D17" s="10">
        <v>48836.1</v>
      </c>
      <c r="E17" s="10">
        <f t="shared" si="0"/>
        <v>1423.7999999999956</v>
      </c>
      <c r="F17" s="10">
        <v>36983.1</v>
      </c>
      <c r="G17" s="8">
        <f t="shared" si="1"/>
        <v>-10429.200000000004</v>
      </c>
      <c r="H17" s="11">
        <v>15.74</v>
      </c>
      <c r="I17" s="11">
        <v>16.46</v>
      </c>
      <c r="J17" s="11">
        <v>12.46</v>
      </c>
    </row>
    <row r="18" spans="1:10" s="6" customFormat="1">
      <c r="A18" s="9">
        <v>14</v>
      </c>
      <c r="B18" s="7" t="s">
        <v>23</v>
      </c>
      <c r="C18" s="10">
        <v>36023.300000000003</v>
      </c>
      <c r="D18" s="10">
        <v>34591.9</v>
      </c>
      <c r="E18" s="8">
        <f t="shared" si="0"/>
        <v>-1431.4000000000015</v>
      </c>
      <c r="F18" s="10">
        <v>25586.1</v>
      </c>
      <c r="G18" s="8">
        <f t="shared" si="1"/>
        <v>-10437.200000000004</v>
      </c>
      <c r="H18" s="11">
        <v>11.39</v>
      </c>
      <c r="I18" s="11">
        <v>13.03</v>
      </c>
      <c r="J18" s="4">
        <v>9.64</v>
      </c>
    </row>
    <row r="19" spans="1:10" s="6" customFormat="1" ht="25.5">
      <c r="A19" s="9">
        <v>15</v>
      </c>
      <c r="B19" s="7" t="s">
        <v>24</v>
      </c>
      <c r="C19" s="10">
        <v>26500.1</v>
      </c>
      <c r="D19" s="10">
        <v>28106.6</v>
      </c>
      <c r="E19" s="10">
        <f t="shared" si="0"/>
        <v>1606.5</v>
      </c>
      <c r="F19" s="10">
        <v>21481.599999999999</v>
      </c>
      <c r="G19" s="8">
        <f t="shared" si="1"/>
        <v>-5018.5</v>
      </c>
      <c r="H19" s="11">
        <v>12.11</v>
      </c>
      <c r="I19" s="11">
        <v>13.02</v>
      </c>
      <c r="J19" s="4">
        <v>9.9499999999999993</v>
      </c>
    </row>
    <row r="20" spans="1:10" s="6" customFormat="1" ht="25.5">
      <c r="A20" s="9">
        <v>16</v>
      </c>
      <c r="B20" s="7" t="s">
        <v>25</v>
      </c>
      <c r="C20" s="10">
        <v>21450.1</v>
      </c>
      <c r="D20" s="10">
        <v>20461.7</v>
      </c>
      <c r="E20" s="8">
        <f t="shared" si="0"/>
        <v>-988.39999999999782</v>
      </c>
      <c r="F20" s="10">
        <v>15099.2</v>
      </c>
      <c r="G20" s="8">
        <f t="shared" si="1"/>
        <v>-6350.8999999999978</v>
      </c>
      <c r="H20" s="11">
        <v>14.38</v>
      </c>
      <c r="I20" s="11">
        <v>10.16</v>
      </c>
      <c r="J20" s="4">
        <v>7.5</v>
      </c>
    </row>
    <row r="21" spans="1:10" s="6" customFormat="1">
      <c r="A21" s="9">
        <v>17</v>
      </c>
      <c r="B21" s="7" t="s">
        <v>27</v>
      </c>
      <c r="C21" s="10">
        <v>275205.59999999998</v>
      </c>
      <c r="D21" s="10">
        <v>411936.9</v>
      </c>
      <c r="E21" s="10">
        <f t="shared" si="0"/>
        <v>136731.30000000005</v>
      </c>
      <c r="F21" s="10">
        <v>343136.9</v>
      </c>
      <c r="G21" s="10">
        <f t="shared" si="1"/>
        <v>67931.300000000047</v>
      </c>
      <c r="H21" s="11">
        <v>13.04</v>
      </c>
      <c r="I21" s="11">
        <v>16.63</v>
      </c>
      <c r="J21" s="11">
        <v>13.85</v>
      </c>
    </row>
    <row r="22" spans="1:10" s="6" customFormat="1" ht="25.5">
      <c r="A22" s="9">
        <v>18</v>
      </c>
      <c r="B22" s="7" t="s">
        <v>21</v>
      </c>
      <c r="C22" s="10">
        <v>58377.9</v>
      </c>
      <c r="D22" s="10">
        <v>72009.100000000006</v>
      </c>
      <c r="E22" s="10">
        <f t="shared" si="0"/>
        <v>13631.200000000004</v>
      </c>
      <c r="F22" s="10">
        <v>57414.6</v>
      </c>
      <c r="G22" s="8">
        <f t="shared" si="1"/>
        <v>-963.30000000000291</v>
      </c>
      <c r="H22" s="11">
        <v>13.29</v>
      </c>
      <c r="I22" s="11">
        <v>15.48</v>
      </c>
      <c r="J22" s="11">
        <v>12.34</v>
      </c>
    </row>
    <row r="23" spans="1:10" s="6" customFormat="1">
      <c r="A23" s="9">
        <v>19</v>
      </c>
      <c r="B23" s="7" t="s">
        <v>28</v>
      </c>
      <c r="C23" s="10"/>
      <c r="D23" s="10"/>
      <c r="E23" s="10"/>
      <c r="F23" s="10"/>
      <c r="G23" s="8"/>
      <c r="H23" s="11"/>
      <c r="I23" s="11"/>
      <c r="J23" s="11"/>
    </row>
    <row r="24" spans="1:10" s="6" customFormat="1">
      <c r="A24" s="9">
        <v>20</v>
      </c>
      <c r="B24" s="7" t="s">
        <v>29</v>
      </c>
      <c r="C24" s="10"/>
      <c r="D24" s="10"/>
      <c r="E24" s="10"/>
      <c r="F24" s="10"/>
      <c r="G24" s="8"/>
      <c r="H24" s="11"/>
      <c r="I24" s="11"/>
      <c r="J24" s="11"/>
    </row>
    <row r="25" spans="1:10" s="6" customFormat="1">
      <c r="A25" s="9">
        <v>21</v>
      </c>
      <c r="B25" s="7" t="s">
        <v>30</v>
      </c>
      <c r="C25" s="10"/>
      <c r="D25" s="10"/>
      <c r="E25" s="10"/>
      <c r="F25" s="10"/>
      <c r="G25" s="8"/>
      <c r="H25" s="11"/>
      <c r="I25" s="11"/>
      <c r="J25" s="11"/>
    </row>
    <row r="26" spans="1:10" s="6" customFormat="1">
      <c r="A26" s="9">
        <v>22</v>
      </c>
      <c r="B26" s="7" t="s">
        <v>31</v>
      </c>
      <c r="C26" s="10"/>
      <c r="D26" s="10"/>
      <c r="E26" s="10"/>
      <c r="F26" s="10"/>
      <c r="G26" s="8"/>
      <c r="H26" s="11"/>
      <c r="I26" s="11"/>
      <c r="J26" s="11"/>
    </row>
    <row r="27" spans="1:10" s="6" customFormat="1" ht="25.5">
      <c r="A27" s="9">
        <v>23</v>
      </c>
      <c r="B27" s="7" t="s">
        <v>32</v>
      </c>
      <c r="C27" s="10"/>
      <c r="D27" s="10"/>
      <c r="E27" s="10"/>
      <c r="F27" s="10"/>
      <c r="G27" s="8"/>
      <c r="H27" s="11"/>
      <c r="I27" s="11"/>
      <c r="J27" s="11"/>
    </row>
    <row r="28" spans="1:10" s="6" customFormat="1">
      <c r="A28" s="9">
        <v>24</v>
      </c>
      <c r="B28" s="7" t="s">
        <v>33</v>
      </c>
      <c r="C28" s="10"/>
      <c r="D28" s="10"/>
      <c r="E28" s="10"/>
      <c r="F28" s="10"/>
      <c r="G28" s="8"/>
      <c r="H28" s="11"/>
      <c r="I28" s="11"/>
      <c r="J28" s="11"/>
    </row>
  </sheetData>
  <mergeCells count="10">
    <mergeCell ref="B2:B4"/>
    <mergeCell ref="A2:A4"/>
    <mergeCell ref="C2:C4"/>
    <mergeCell ref="D3:E3"/>
    <mergeCell ref="F3:G3"/>
    <mergeCell ref="I2:J2"/>
    <mergeCell ref="H2:H4"/>
    <mergeCell ref="I3:I4"/>
    <mergeCell ref="J3:J4"/>
    <mergeCell ref="D2:G2"/>
  </mergeCells>
  <pageMargins left="0" right="0" top="0" bottom="0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капитал до и пос 012019. (отчет</vt:lpstr>
      <vt:lpstr>капитал до и пос 012019.</vt:lpstr>
      <vt:lpstr>01.01.2018   для отчета (2)</vt:lpstr>
      <vt:lpstr>01.04.2018   для отчета</vt:lpstr>
      <vt:lpstr>01.07.2017 </vt:lpstr>
      <vt:lpstr>01.04.2017  для отчета</vt:lpstr>
      <vt:lpstr>01.01.2017</vt:lpstr>
      <vt:lpstr>Убытки 2015</vt:lpstr>
      <vt:lpstr>СВОД</vt:lpstr>
      <vt:lpstr>ПиУ 01-01-2017</vt:lpstr>
      <vt:lpstr>Убытки</vt:lpstr>
      <vt:lpstr>Лист1</vt:lpstr>
      <vt:lpstr>01.04.2016 свод</vt:lpstr>
      <vt:lpstr>Лист2</vt:lpstr>
      <vt:lpstr>Лист3</vt:lpstr>
      <vt:lpstr>4 кв для Отчета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Чернядева З.А.</dc:creator>
  <cp:lastModifiedBy>Ольховая</cp:lastModifiedBy>
  <cp:lastPrinted>2020-03-02T09:32:12Z</cp:lastPrinted>
  <dcterms:created xsi:type="dcterms:W3CDTF">2015-11-10T06:31:55Z</dcterms:created>
  <dcterms:modified xsi:type="dcterms:W3CDTF">2020-05-29T11:48:13Z</dcterms:modified>
</cp:coreProperties>
</file>