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 activeTab="1"/>
  </bookViews>
  <sheets>
    <sheet name="скорые" sheetId="2" r:id="rId1"/>
    <sheet name="автобус" sheetId="1" r:id="rId2"/>
  </sheets>
  <definedNames>
    <definedName name="_xlnm.Print_Area" localSheetId="1">автобус!$A$3:$M$96</definedName>
    <definedName name="_xlnm.Print_Area" localSheetId="0">скорые!$A$1:$L$95</definedName>
  </definedNames>
  <calcPr calcId="144525"/>
</workbook>
</file>

<file path=xl/calcChain.xml><?xml version="1.0" encoding="utf-8"?>
<calcChain xmlns="http://schemas.openxmlformats.org/spreadsheetml/2006/main">
  <c r="M96" i="1" l="1"/>
  <c r="L95" i="1" l="1"/>
  <c r="L94" i="1"/>
  <c r="L89" i="1"/>
  <c r="L86" i="1"/>
  <c r="L84" i="1"/>
  <c r="L72" i="1"/>
  <c r="L59" i="1"/>
  <c r="L38" i="1"/>
  <c r="L31" i="1"/>
  <c r="L96" i="1" s="1"/>
  <c r="L12" i="1"/>
  <c r="F95" i="2" l="1"/>
  <c r="C95" i="2" l="1"/>
  <c r="I95" i="2"/>
  <c r="H95" i="2"/>
  <c r="G95" i="2"/>
  <c r="E95" i="2"/>
  <c r="D95" i="2"/>
  <c r="J9" i="2" l="1"/>
  <c r="J10" i="2"/>
  <c r="J11" i="2"/>
  <c r="J12" i="2"/>
  <c r="J13" i="2"/>
  <c r="H69" i="1" l="1"/>
  <c r="L47" i="2" l="1"/>
  <c r="L95" i="2" s="1"/>
  <c r="K27" i="1" l="1"/>
  <c r="K35" i="1"/>
  <c r="K60" i="1"/>
  <c r="K61" i="1"/>
  <c r="K62" i="1"/>
  <c r="K81" i="1"/>
  <c r="K84" i="1"/>
  <c r="K88" i="1"/>
  <c r="K89" i="1"/>
  <c r="K92" i="1"/>
  <c r="K93" i="1"/>
  <c r="K94" i="1"/>
  <c r="K11" i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K47" i="2" s="1"/>
  <c r="K95" i="2" s="1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5" i="2" l="1"/>
  <c r="G96" i="1"/>
  <c r="I96" i="1" l="1"/>
  <c r="H95" i="1" l="1"/>
  <c r="K95" i="1" s="1"/>
  <c r="H91" i="1"/>
  <c r="K91" i="1" s="1"/>
  <c r="H90" i="1"/>
  <c r="K90" i="1" s="1"/>
  <c r="H87" i="1"/>
  <c r="K87" i="1" s="1"/>
  <c r="H86" i="1"/>
  <c r="K86" i="1" s="1"/>
  <c r="H85" i="1"/>
  <c r="K85" i="1" s="1"/>
  <c r="H83" i="1"/>
  <c r="K83" i="1" s="1"/>
  <c r="H82" i="1"/>
  <c r="K82" i="1" s="1"/>
  <c r="H80" i="1"/>
  <c r="K80" i="1" s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H71" i="1"/>
  <c r="K71" i="1" s="1"/>
  <c r="H70" i="1"/>
  <c r="K70" i="1" s="1"/>
  <c r="K69" i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59" i="1"/>
  <c r="K59" i="1" s="1"/>
  <c r="H58" i="1"/>
  <c r="K58" i="1" s="1"/>
  <c r="H57" i="1"/>
  <c r="K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K49" i="1" s="1"/>
  <c r="H48" i="1"/>
  <c r="K48" i="1" s="1"/>
  <c r="H47" i="1"/>
  <c r="K47" i="1" s="1"/>
  <c r="H46" i="1"/>
  <c r="K46" i="1" s="1"/>
  <c r="H45" i="1"/>
  <c r="K45" i="1" s="1"/>
  <c r="H44" i="1"/>
  <c r="K44" i="1" s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K37" i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36" i="1"/>
  <c r="K36" i="1" s="1"/>
  <c r="H28" i="1"/>
  <c r="K28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l="1"/>
  <c r="K96" i="1" s="1"/>
  <c r="H96" i="1"/>
</calcChain>
</file>

<file path=xl/sharedStrings.xml><?xml version="1.0" encoding="utf-8"?>
<sst xmlns="http://schemas.openxmlformats.org/spreadsheetml/2006/main" count="210" uniqueCount="113">
  <si>
    <t>№</t>
  </si>
  <si>
    <t>Субъект Российской Федерации</t>
  </si>
  <si>
    <t>Республика Адыгея</t>
  </si>
  <si>
    <t>Республика Алтай</t>
  </si>
  <si>
    <t>Республика Башкоторстан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</si>
  <si>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</si>
  <si>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</si>
  <si>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</si>
  <si>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</si>
  <si>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</si>
  <si>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</si>
  <si>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</si>
  <si>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</si>
  <si>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</si>
  <si>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</si>
  <si>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</si>
  <si>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</si>
  <si>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</si>
  <si>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</si>
  <si>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</si>
  <si>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</si>
  <si>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</si>
  <si>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</si>
  <si>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Забайкальский край</t>
  </si>
  <si>
    <t xml:space="preserve">Камчатский край 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</si>
  <si>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</si>
  <si>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</si>
  <si>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</si>
  <si>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</si>
  <si>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</si>
  <si>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</si>
  <si>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</si>
  <si>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</si>
  <si>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</si>
  <si>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</si>
  <si>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</si>
  <si>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</si>
  <si>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</si>
  <si>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</si>
  <si>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</si>
  <si>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 xml:space="preserve">Ивановская область 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</si>
  <si>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</si>
  <si>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</si>
  <si>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</si>
  <si>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</si>
  <si>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</si>
  <si>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</si>
  <si>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</si>
  <si>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</si>
  <si>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</si>
  <si>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Липецская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</si>
  <si>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</si>
  <si>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</si>
  <si>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</si>
  <si>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</si>
  <si>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</si>
  <si>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</si>
  <si>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</si>
  <si>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</si>
  <si>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</si>
  <si>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</si>
  <si>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</si>
  <si>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</si>
  <si>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</si>
  <si>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</si>
  <si>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</si>
  <si>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</si>
  <si>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</si>
  <si>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</si>
  <si>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</si>
  <si>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</si>
  <si>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</si>
  <si>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</si>
  <si>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</si>
  <si>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</si>
  <si>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</si>
  <si>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</si>
  <si>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</si>
  <si>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</si>
  <si>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</si>
  <si>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</si>
  <si>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</si>
  <si>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</si>
  <si>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</si>
  <si>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</si>
  <si>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Итого:</t>
  </si>
  <si>
    <t>Сохраняющаяся потребность в школьных автобусах на 1 января 2020 (единиц)</t>
  </si>
  <si>
    <t>Поставка  школьных автобусов (распоряжения № 1726-р и 2502-р), всего</t>
  </si>
  <si>
    <t>Поставка  школьных автобусов (распоряжения № 1921-р и 2519-р), всего</t>
  </si>
  <si>
    <t>Поставка школьных автобусов (распоряжения № 1963-р), всего</t>
  </si>
  <si>
    <t>2016 год</t>
  </si>
  <si>
    <t>2017 год</t>
  </si>
  <si>
    <t>Заявленная потребность в школьных автобусах</t>
  </si>
  <si>
    <t>2018 год</t>
  </si>
  <si>
    <t>2019 год</t>
  </si>
  <si>
    <t>Фактическое наличие школьных автобусов на 1 января 2020 г.</t>
  </si>
  <si>
    <t>Заявленная потребность в АСМП</t>
  </si>
  <si>
    <t>Поставка АСМП (распоряжения № 1963-р), всего</t>
  </si>
  <si>
    <t>Фактическое наличие АСМП на 1 января 2020 г.</t>
  </si>
  <si>
    <t>Сохраняющаяся потребность в АСМП на 1 января 2020 (единиц)</t>
  </si>
  <si>
    <t>ФМБА</t>
  </si>
  <si>
    <t>Информация о  потребности в автомобилях скорой медицинской помощи (АСМП), заявленной субъектами Российской Федерации, и объемах их поставок в рамках мероприятий по закупке АСМП Минпромторгом России за 2016 - 2019 гг.</t>
  </si>
  <si>
    <t>Поставка  АСМП (распоряжения №1695-р, 1941-р, 2501-р всего</t>
  </si>
  <si>
    <t>Поставка  АСМП (распоряжения №1922-р, №2543-р, 2519-р), всего</t>
  </si>
  <si>
    <t>Поставка  АСМП (распоряжения №1856-р, №2318-р), всего</t>
  </si>
  <si>
    <t>Итого поставка 2016-2019 годы</t>
  </si>
  <si>
    <t>Поставка  школьных автобусов (распоряжения №1856-р, №2318-р), всего</t>
  </si>
  <si>
    <t>Итого поставка 2016-2019 года</t>
  </si>
  <si>
    <t>Кабардино-Балкарская Республика</t>
  </si>
  <si>
    <t>Карачаево-Черкесская Республика</t>
  </si>
  <si>
    <t>Удмуртская Республика</t>
  </si>
  <si>
    <t>Информация о  потребности в школьных автобусах, заявленной субъектами Российской Федерации, и объемах их поставок в рамках мероприятий по закупке школьных автобусов Минпромторгом России за 2016 - 2019 гг.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</si>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</sst>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N5" sqref="N5"/>
    </sheetView>
  </sheetViews>
  <sheetFormatPr defaultRowHeight="15" x14ac:dyDescent="0.25"/>
  <cols>
    <col min="1" max="1" width="35.140625" customWidth="1"/>
    <col min="2" max="2" width="12.5703125" customWidth="1"/>
    <col min="3" max="3" width="13.28515625" customWidth="1"/>
    <col min="4" max="4" width="12.42578125" customWidth="1"/>
    <col min="5" max="5" width="12" customWidth="1"/>
    <col min="6" max="6" width="11.42578125" customWidth="1"/>
    <col min="7" max="7" width="12.28515625" customWidth="1"/>
    <col min="8" max="8" width="10.7109375" customWidth="1"/>
    <col min="9" max="9" width="12.28515625" customWidth="1"/>
    <col min="10" max="10" width="9.85546875" style="6" customWidth="1"/>
    <col min="11" max="11" width="11.140625" customWidth="1"/>
    <col min="12" max="12" width="13.42578125" customWidth="1"/>
  </cols>
  <sheetData>
    <row r="1" spans="1:13" s="6" customFormat="1" ht="18.75" x14ac:dyDescent="0.3">
      <c r="A1" s="13"/>
      <c r="B1" s="13"/>
      <c r="C1" s="13"/>
      <c r="D1" s="13"/>
      <c r="E1" s="13"/>
      <c r="F1" s="13"/>
      <c r="G1" s="13"/>
      <c r="H1" s="13"/>
      <c r="I1" s="23" t="s">
        <v>112</v>
      </c>
      <c r="J1" s="23"/>
      <c r="K1" s="23"/>
      <c r="L1" s="23"/>
    </row>
    <row r="2" spans="1:13" s="6" customFormat="1" ht="51.75" customHeight="1" x14ac:dyDescent="0.25">
      <c r="A2" s="22" t="s">
        <v>101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</row>
    <row r="3" spans="1:13" ht="25.5" customHeight="1" x14ac:dyDescent="0.25">
      <c r="A3" s="24" t="s">
        <v>1</v>
      </c>
      <c r="B3" s="24" t="s">
        <v>90</v>
      </c>
      <c r="C3" s="24"/>
      <c r="D3" s="24" t="s">
        <v>91</v>
      </c>
      <c r="E3" s="24"/>
      <c r="F3" s="24" t="s">
        <v>93</v>
      </c>
      <c r="G3" s="24"/>
      <c r="H3" s="24" t="s">
        <v>94</v>
      </c>
      <c r="I3" s="24"/>
      <c r="J3" s="26" t="s">
        <v>105</v>
      </c>
      <c r="K3" s="26" t="s">
        <v>98</v>
      </c>
      <c r="L3" s="25" t="s">
        <v>99</v>
      </c>
    </row>
    <row r="4" spans="1:13" x14ac:dyDescent="0.25">
      <c r="A4" s="24"/>
      <c r="B4" s="24" t="s">
        <v>96</v>
      </c>
      <c r="C4" s="24" t="s">
        <v>102</v>
      </c>
      <c r="D4" s="24" t="s">
        <v>96</v>
      </c>
      <c r="E4" s="24" t="s">
        <v>103</v>
      </c>
      <c r="F4" s="24" t="s">
        <v>96</v>
      </c>
      <c r="G4" s="24" t="s">
        <v>104</v>
      </c>
      <c r="H4" s="24" t="s">
        <v>96</v>
      </c>
      <c r="I4" s="24" t="s">
        <v>97</v>
      </c>
      <c r="J4" s="27"/>
      <c r="K4" s="27"/>
      <c r="L4" s="25"/>
    </row>
    <row r="5" spans="1:13" x14ac:dyDescent="0.25">
      <c r="A5" s="24"/>
      <c r="B5" s="24"/>
      <c r="C5" s="24"/>
      <c r="D5" s="24"/>
      <c r="E5" s="24"/>
      <c r="F5" s="24"/>
      <c r="G5" s="24"/>
      <c r="H5" s="24"/>
      <c r="I5" s="24"/>
      <c r="J5" s="27"/>
      <c r="K5" s="27"/>
      <c r="L5" s="25"/>
    </row>
    <row r="6" spans="1:13" x14ac:dyDescent="0.25">
      <c r="A6" s="24"/>
      <c r="B6" s="24"/>
      <c r="C6" s="24"/>
      <c r="D6" s="24"/>
      <c r="E6" s="24"/>
      <c r="F6" s="24"/>
      <c r="G6" s="24"/>
      <c r="H6" s="24"/>
      <c r="I6" s="24"/>
      <c r="J6" s="27"/>
      <c r="K6" s="27"/>
      <c r="L6" s="25"/>
    </row>
    <row r="7" spans="1:13" ht="54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8"/>
      <c r="K7" s="28"/>
      <c r="L7" s="25"/>
    </row>
    <row r="8" spans="1:13" x14ac:dyDescent="0.25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</row>
    <row r="9" spans="1:13" x14ac:dyDescent="0.25">
      <c r="A9" s="8" t="s">
        <v>2</v>
      </c>
      <c r="B9" s="15">
        <v>80</v>
      </c>
      <c r="C9" s="15">
        <v>10</v>
      </c>
      <c r="D9" s="15">
        <v>36</v>
      </c>
      <c r="E9" s="15">
        <v>14</v>
      </c>
      <c r="F9" s="15">
        <v>27</v>
      </c>
      <c r="G9" s="15">
        <v>18</v>
      </c>
      <c r="H9" s="16">
        <v>24</v>
      </c>
      <c r="I9" s="16">
        <v>7</v>
      </c>
      <c r="J9" s="17">
        <f>C9+E9+G9+I9</f>
        <v>49</v>
      </c>
      <c r="K9" s="18">
        <v>66</v>
      </c>
      <c r="L9" s="15">
        <v>27</v>
      </c>
    </row>
    <row r="10" spans="1:13" x14ac:dyDescent="0.25">
      <c r="A10" s="8" t="s">
        <v>3</v>
      </c>
      <c r="B10" s="15">
        <v>60</v>
      </c>
      <c r="C10" s="15">
        <v>8</v>
      </c>
      <c r="D10" s="15">
        <v>37</v>
      </c>
      <c r="E10" s="15">
        <v>10</v>
      </c>
      <c r="F10" s="15">
        <v>17</v>
      </c>
      <c r="G10" s="15">
        <v>18</v>
      </c>
      <c r="H10" s="16">
        <v>17</v>
      </c>
      <c r="I10" s="16">
        <v>42</v>
      </c>
      <c r="J10" s="17">
        <f t="shared" ref="J10:J73" si="0">C10+E10+G10+I10</f>
        <v>78</v>
      </c>
      <c r="K10" s="18">
        <v>96</v>
      </c>
      <c r="L10" s="15">
        <v>18</v>
      </c>
    </row>
    <row r="11" spans="1:13" x14ac:dyDescent="0.25">
      <c r="A11" s="8" t="s">
        <v>4</v>
      </c>
      <c r="B11" s="15">
        <v>433</v>
      </c>
      <c r="C11" s="15">
        <v>55</v>
      </c>
      <c r="D11" s="15">
        <v>55</v>
      </c>
      <c r="E11" s="15">
        <v>20</v>
      </c>
      <c r="F11" s="15">
        <v>286</v>
      </c>
      <c r="G11" s="15">
        <v>49</v>
      </c>
      <c r="H11" s="16">
        <v>110</v>
      </c>
      <c r="I11" s="16">
        <v>24</v>
      </c>
      <c r="J11" s="17">
        <f t="shared" si="0"/>
        <v>148</v>
      </c>
      <c r="K11" s="18">
        <v>567</v>
      </c>
      <c r="L11" s="15">
        <v>115</v>
      </c>
    </row>
    <row r="12" spans="1:13" x14ac:dyDescent="0.25">
      <c r="A12" s="8" t="s">
        <v>5</v>
      </c>
      <c r="B12" s="15">
        <v>77</v>
      </c>
      <c r="C12" s="15">
        <v>13</v>
      </c>
      <c r="D12" s="15">
        <v>369</v>
      </c>
      <c r="E12" s="15">
        <v>27</v>
      </c>
      <c r="F12" s="15">
        <v>52</v>
      </c>
      <c r="G12" s="15">
        <v>20</v>
      </c>
      <c r="H12" s="16">
        <v>71</v>
      </c>
      <c r="I12" s="16">
        <v>13</v>
      </c>
      <c r="J12" s="17">
        <f t="shared" si="0"/>
        <v>73</v>
      </c>
      <c r="K12" s="18">
        <v>154</v>
      </c>
      <c r="L12" s="15">
        <v>79</v>
      </c>
    </row>
    <row r="13" spans="1:13" x14ac:dyDescent="0.25">
      <c r="A13" s="8" t="s">
        <v>6</v>
      </c>
      <c r="B13" s="15">
        <v>211</v>
      </c>
      <c r="C13" s="15">
        <v>49</v>
      </c>
      <c r="D13" s="15">
        <v>162</v>
      </c>
      <c r="E13" s="15">
        <v>12</v>
      </c>
      <c r="F13" s="15">
        <v>149</v>
      </c>
      <c r="G13" s="15">
        <v>24</v>
      </c>
      <c r="H13" s="16">
        <v>251</v>
      </c>
      <c r="I13" s="16">
        <v>42</v>
      </c>
      <c r="J13" s="17">
        <f t="shared" si="0"/>
        <v>127</v>
      </c>
      <c r="K13" s="18">
        <v>690</v>
      </c>
      <c r="L13" s="15">
        <v>576</v>
      </c>
    </row>
    <row r="14" spans="1:13" x14ac:dyDescent="0.25">
      <c r="A14" s="8" t="s">
        <v>7</v>
      </c>
      <c r="B14" s="15">
        <v>40</v>
      </c>
      <c r="C14" s="15">
        <v>13</v>
      </c>
      <c r="D14" s="15">
        <v>22</v>
      </c>
      <c r="E14" s="15">
        <v>10</v>
      </c>
      <c r="F14" s="15">
        <v>22</v>
      </c>
      <c r="G14" s="15">
        <v>18</v>
      </c>
      <c r="H14" s="16">
        <v>10</v>
      </c>
      <c r="I14" s="16">
        <v>42</v>
      </c>
      <c r="J14" s="17">
        <f t="shared" si="0"/>
        <v>83</v>
      </c>
      <c r="K14" s="18"/>
      <c r="L14" s="15"/>
    </row>
    <row r="15" spans="1:13" x14ac:dyDescent="0.25">
      <c r="A15" s="8" t="s">
        <v>108</v>
      </c>
      <c r="B15" s="15">
        <v>60</v>
      </c>
      <c r="C15" s="15">
        <v>14</v>
      </c>
      <c r="D15" s="15">
        <v>16</v>
      </c>
      <c r="E15" s="15">
        <v>18</v>
      </c>
      <c r="F15" s="15">
        <v>16</v>
      </c>
      <c r="G15" s="15">
        <v>33</v>
      </c>
      <c r="H15" s="16">
        <v>27</v>
      </c>
      <c r="I15" s="16">
        <v>13</v>
      </c>
      <c r="J15" s="17">
        <f t="shared" si="0"/>
        <v>78</v>
      </c>
      <c r="K15" s="18">
        <v>231</v>
      </c>
      <c r="L15" s="15">
        <v>47</v>
      </c>
    </row>
    <row r="16" spans="1:13" x14ac:dyDescent="0.25">
      <c r="A16" s="8" t="s">
        <v>8</v>
      </c>
      <c r="B16" s="15">
        <v>103</v>
      </c>
      <c r="C16" s="15">
        <v>7</v>
      </c>
      <c r="D16" s="15">
        <v>62</v>
      </c>
      <c r="E16" s="15">
        <v>10</v>
      </c>
      <c r="F16" s="15">
        <v>52</v>
      </c>
      <c r="G16" s="15">
        <v>19</v>
      </c>
      <c r="H16" s="16">
        <v>56</v>
      </c>
      <c r="I16" s="16">
        <v>40</v>
      </c>
      <c r="J16" s="17">
        <f t="shared" si="0"/>
        <v>76</v>
      </c>
      <c r="K16" s="18"/>
      <c r="L16" s="15"/>
    </row>
    <row r="17" spans="1:12" x14ac:dyDescent="0.25">
      <c r="A17" s="8" t="s">
        <v>109</v>
      </c>
      <c r="B17" s="15">
        <v>51</v>
      </c>
      <c r="C17" s="15">
        <v>11</v>
      </c>
      <c r="D17" s="15">
        <v>55</v>
      </c>
      <c r="E17" s="15">
        <v>15</v>
      </c>
      <c r="F17" s="15">
        <v>35</v>
      </c>
      <c r="G17" s="15">
        <v>18</v>
      </c>
      <c r="H17" s="16">
        <v>44</v>
      </c>
      <c r="I17" s="16">
        <v>13</v>
      </c>
      <c r="J17" s="17">
        <f t="shared" si="0"/>
        <v>57</v>
      </c>
      <c r="K17" s="18">
        <v>168</v>
      </c>
      <c r="L17" s="15">
        <v>42</v>
      </c>
    </row>
    <row r="18" spans="1:12" x14ac:dyDescent="0.25">
      <c r="A18" s="8" t="s">
        <v>9</v>
      </c>
      <c r="B18" s="15">
        <v>46</v>
      </c>
      <c r="C18" s="15">
        <v>17</v>
      </c>
      <c r="D18" s="15">
        <v>21</v>
      </c>
      <c r="E18" s="15">
        <v>20</v>
      </c>
      <c r="F18" s="15">
        <v>33</v>
      </c>
      <c r="G18" s="15">
        <v>28</v>
      </c>
      <c r="H18" s="16">
        <v>32</v>
      </c>
      <c r="I18" s="16">
        <v>22</v>
      </c>
      <c r="J18" s="17">
        <f t="shared" si="0"/>
        <v>87</v>
      </c>
      <c r="K18" s="18">
        <v>141</v>
      </c>
      <c r="L18" s="15">
        <v>36</v>
      </c>
    </row>
    <row r="19" spans="1:12" x14ac:dyDescent="0.25">
      <c r="A19" s="8" t="s">
        <v>10</v>
      </c>
      <c r="B19" s="15">
        <v>70</v>
      </c>
      <c r="C19" s="15">
        <v>19</v>
      </c>
      <c r="D19" s="15">
        <v>69</v>
      </c>
      <c r="E19" s="15">
        <v>13</v>
      </c>
      <c r="F19" s="15">
        <v>78</v>
      </c>
      <c r="G19" s="15">
        <v>13</v>
      </c>
      <c r="H19" s="16">
        <v>115</v>
      </c>
      <c r="I19" s="16">
        <v>36</v>
      </c>
      <c r="J19" s="17">
        <f t="shared" si="0"/>
        <v>81</v>
      </c>
      <c r="K19" s="18">
        <v>423</v>
      </c>
      <c r="L19" s="15">
        <v>333</v>
      </c>
    </row>
    <row r="20" spans="1:12" x14ac:dyDescent="0.25">
      <c r="A20" s="8" t="s">
        <v>11</v>
      </c>
      <c r="B20" s="15">
        <v>46</v>
      </c>
      <c r="C20" s="15">
        <v>39</v>
      </c>
      <c r="D20" s="15">
        <v>50</v>
      </c>
      <c r="E20" s="15">
        <v>10</v>
      </c>
      <c r="F20" s="15">
        <v>61</v>
      </c>
      <c r="G20" s="15">
        <v>26</v>
      </c>
      <c r="H20" s="16">
        <v>111</v>
      </c>
      <c r="I20" s="16">
        <v>17</v>
      </c>
      <c r="J20" s="17">
        <f t="shared" si="0"/>
        <v>92</v>
      </c>
      <c r="K20" s="18">
        <v>310</v>
      </c>
      <c r="L20" s="15">
        <v>125</v>
      </c>
    </row>
    <row r="21" spans="1:12" x14ac:dyDescent="0.25">
      <c r="A21" s="8" t="s">
        <v>12</v>
      </c>
      <c r="B21" s="15">
        <v>15</v>
      </c>
      <c r="C21" s="15">
        <v>16</v>
      </c>
      <c r="D21" s="15">
        <v>56</v>
      </c>
      <c r="E21" s="15">
        <v>16</v>
      </c>
      <c r="F21" s="15">
        <v>62</v>
      </c>
      <c r="G21" s="15">
        <v>18</v>
      </c>
      <c r="H21" s="16">
        <v>43</v>
      </c>
      <c r="I21" s="16">
        <v>23</v>
      </c>
      <c r="J21" s="17">
        <f t="shared" si="0"/>
        <v>73</v>
      </c>
      <c r="K21" s="18">
        <v>86</v>
      </c>
      <c r="L21" s="15">
        <v>16</v>
      </c>
    </row>
    <row r="22" spans="1:12" x14ac:dyDescent="0.25">
      <c r="A22" s="8" t="s">
        <v>13</v>
      </c>
      <c r="B22" s="15">
        <v>41</v>
      </c>
      <c r="C22" s="15">
        <v>21</v>
      </c>
      <c r="D22" s="15">
        <v>38</v>
      </c>
      <c r="E22" s="15">
        <v>29</v>
      </c>
      <c r="F22" s="15">
        <v>30</v>
      </c>
      <c r="G22" s="15">
        <v>10</v>
      </c>
      <c r="H22" s="16">
        <v>17</v>
      </c>
      <c r="I22" s="16">
        <v>16</v>
      </c>
      <c r="J22" s="17">
        <f t="shared" si="0"/>
        <v>76</v>
      </c>
      <c r="K22" s="18">
        <v>123</v>
      </c>
      <c r="L22" s="15">
        <v>10</v>
      </c>
    </row>
    <row r="23" spans="1:12" x14ac:dyDescent="0.25">
      <c r="A23" s="8" t="s">
        <v>14</v>
      </c>
      <c r="B23" s="15">
        <v>95</v>
      </c>
      <c r="C23" s="15">
        <v>18</v>
      </c>
      <c r="D23" s="15">
        <v>103</v>
      </c>
      <c r="E23" s="15">
        <v>27</v>
      </c>
      <c r="F23" s="15">
        <v>131</v>
      </c>
      <c r="G23" s="15">
        <v>18</v>
      </c>
      <c r="H23" s="16">
        <v>135</v>
      </c>
      <c r="I23" s="16">
        <v>8</v>
      </c>
      <c r="J23" s="17">
        <f t="shared" si="0"/>
        <v>71</v>
      </c>
      <c r="K23" s="18">
        <v>206</v>
      </c>
      <c r="L23" s="15">
        <v>125</v>
      </c>
    </row>
    <row r="24" spans="1:12" x14ac:dyDescent="0.25">
      <c r="A24" s="8" t="s">
        <v>15</v>
      </c>
      <c r="B24" s="15">
        <v>77</v>
      </c>
      <c r="C24" s="15">
        <v>8</v>
      </c>
      <c r="D24" s="15">
        <v>71</v>
      </c>
      <c r="E24" s="15">
        <v>27</v>
      </c>
      <c r="F24" s="15">
        <v>48</v>
      </c>
      <c r="G24" s="15">
        <v>24</v>
      </c>
      <c r="H24" s="16">
        <v>10</v>
      </c>
      <c r="I24" s="16">
        <v>13</v>
      </c>
      <c r="J24" s="17">
        <f t="shared" si="0"/>
        <v>72</v>
      </c>
      <c r="K24" s="18">
        <v>91</v>
      </c>
      <c r="L24" s="15">
        <v>9</v>
      </c>
    </row>
    <row r="25" spans="1:12" x14ac:dyDescent="0.25">
      <c r="A25" s="8" t="s">
        <v>16</v>
      </c>
      <c r="B25" s="15">
        <v>146</v>
      </c>
      <c r="C25" s="15">
        <v>48</v>
      </c>
      <c r="D25" s="15">
        <v>71</v>
      </c>
      <c r="E25" s="15">
        <v>7</v>
      </c>
      <c r="F25" s="15">
        <v>37</v>
      </c>
      <c r="G25" s="15">
        <v>0</v>
      </c>
      <c r="H25" s="16">
        <v>0</v>
      </c>
      <c r="I25" s="16">
        <v>0</v>
      </c>
      <c r="J25" s="17">
        <f t="shared" si="0"/>
        <v>55</v>
      </c>
      <c r="K25" s="18">
        <v>389</v>
      </c>
      <c r="L25" s="15">
        <v>0</v>
      </c>
    </row>
    <row r="26" spans="1:12" x14ac:dyDescent="0.25">
      <c r="A26" s="8" t="s">
        <v>17</v>
      </c>
      <c r="B26" s="15">
        <v>43</v>
      </c>
      <c r="C26" s="15">
        <v>8</v>
      </c>
      <c r="D26" s="15">
        <v>91</v>
      </c>
      <c r="E26" s="15">
        <v>10</v>
      </c>
      <c r="F26" s="15">
        <v>20</v>
      </c>
      <c r="G26" s="15">
        <v>18</v>
      </c>
      <c r="H26" s="16">
        <v>93</v>
      </c>
      <c r="I26" s="16">
        <v>17</v>
      </c>
      <c r="J26" s="17">
        <f t="shared" si="0"/>
        <v>53</v>
      </c>
      <c r="K26" s="18">
        <v>122</v>
      </c>
      <c r="L26" s="15">
        <v>93</v>
      </c>
    </row>
    <row r="27" spans="1:12" x14ac:dyDescent="0.25">
      <c r="A27" s="8" t="s">
        <v>110</v>
      </c>
      <c r="B27" s="15">
        <v>208</v>
      </c>
      <c r="C27" s="15">
        <v>21</v>
      </c>
      <c r="D27" s="15">
        <v>129</v>
      </c>
      <c r="E27" s="15">
        <v>38</v>
      </c>
      <c r="F27" s="15">
        <v>73</v>
      </c>
      <c r="G27" s="15">
        <v>16</v>
      </c>
      <c r="H27" s="16">
        <v>74</v>
      </c>
      <c r="I27" s="16">
        <v>10</v>
      </c>
      <c r="J27" s="17">
        <f t="shared" si="0"/>
        <v>85</v>
      </c>
      <c r="K27" s="18">
        <v>246</v>
      </c>
      <c r="L27" s="15">
        <v>67</v>
      </c>
    </row>
    <row r="28" spans="1:12" x14ac:dyDescent="0.25">
      <c r="A28" s="8" t="s">
        <v>19</v>
      </c>
      <c r="B28" s="15">
        <v>39</v>
      </c>
      <c r="C28" s="15">
        <v>7</v>
      </c>
      <c r="D28" s="15">
        <v>32</v>
      </c>
      <c r="E28" s="15">
        <v>29</v>
      </c>
      <c r="F28" s="15">
        <v>36</v>
      </c>
      <c r="G28" s="15">
        <v>28</v>
      </c>
      <c r="H28" s="16">
        <v>36</v>
      </c>
      <c r="I28" s="16">
        <v>8</v>
      </c>
      <c r="J28" s="17">
        <f t="shared" si="0"/>
        <v>72</v>
      </c>
      <c r="K28" s="18">
        <v>76</v>
      </c>
      <c r="L28" s="15">
        <v>3</v>
      </c>
    </row>
    <row r="29" spans="1:12" x14ac:dyDescent="0.25">
      <c r="A29" s="8" t="s">
        <v>20</v>
      </c>
      <c r="B29" s="15">
        <v>60</v>
      </c>
      <c r="C29" s="15">
        <v>13</v>
      </c>
      <c r="D29" s="15">
        <v>51</v>
      </c>
      <c r="E29" s="15">
        <v>21</v>
      </c>
      <c r="F29" s="15">
        <v>19</v>
      </c>
      <c r="G29" s="15">
        <v>43</v>
      </c>
      <c r="H29" s="16">
        <v>50</v>
      </c>
      <c r="I29" s="16">
        <v>15</v>
      </c>
      <c r="J29" s="17">
        <f t="shared" si="0"/>
        <v>92</v>
      </c>
      <c r="K29" s="18">
        <v>115</v>
      </c>
      <c r="L29" s="15">
        <v>30</v>
      </c>
    </row>
    <row r="30" spans="1:12" x14ac:dyDescent="0.25">
      <c r="A30" s="8" t="s">
        <v>21</v>
      </c>
      <c r="B30" s="15">
        <v>132</v>
      </c>
      <c r="C30" s="15">
        <v>23</v>
      </c>
      <c r="D30" s="15">
        <v>120</v>
      </c>
      <c r="E30" s="15">
        <v>26</v>
      </c>
      <c r="F30" s="15">
        <v>142</v>
      </c>
      <c r="G30" s="15">
        <v>19</v>
      </c>
      <c r="H30" s="16">
        <v>50</v>
      </c>
      <c r="I30" s="16">
        <v>8</v>
      </c>
      <c r="J30" s="17">
        <f t="shared" si="0"/>
        <v>76</v>
      </c>
      <c r="K30" s="18">
        <v>191</v>
      </c>
      <c r="L30" s="15">
        <v>30</v>
      </c>
    </row>
    <row r="31" spans="1:12" x14ac:dyDescent="0.25">
      <c r="A31" s="8" t="s">
        <v>22</v>
      </c>
      <c r="B31" s="15">
        <v>85</v>
      </c>
      <c r="C31" s="15">
        <v>40</v>
      </c>
      <c r="D31" s="15">
        <v>186</v>
      </c>
      <c r="E31" s="15">
        <v>15</v>
      </c>
      <c r="F31" s="15">
        <v>194</v>
      </c>
      <c r="G31" s="15">
        <v>35</v>
      </c>
      <c r="H31" s="16">
        <v>190</v>
      </c>
      <c r="I31" s="16">
        <v>13</v>
      </c>
      <c r="J31" s="17">
        <f t="shared" si="0"/>
        <v>103</v>
      </c>
      <c r="K31" s="18">
        <v>342</v>
      </c>
      <c r="L31" s="15">
        <v>190</v>
      </c>
    </row>
    <row r="32" spans="1:12" x14ac:dyDescent="0.25">
      <c r="A32" s="8" t="s">
        <v>23</v>
      </c>
      <c r="B32" s="15">
        <v>183</v>
      </c>
      <c r="C32" s="15">
        <v>13</v>
      </c>
      <c r="D32" s="15">
        <v>148</v>
      </c>
      <c r="E32" s="15">
        <v>29</v>
      </c>
      <c r="F32" s="15">
        <v>18</v>
      </c>
      <c r="G32" s="15">
        <v>18</v>
      </c>
      <c r="H32" s="16">
        <v>56</v>
      </c>
      <c r="I32" s="16">
        <v>40</v>
      </c>
      <c r="J32" s="17">
        <f t="shared" si="0"/>
        <v>100</v>
      </c>
      <c r="K32" s="18">
        <v>216</v>
      </c>
      <c r="L32" s="15">
        <v>26</v>
      </c>
    </row>
    <row r="33" spans="1:12" x14ac:dyDescent="0.25">
      <c r="A33" s="8" t="s">
        <v>24</v>
      </c>
      <c r="B33" s="15">
        <v>63</v>
      </c>
      <c r="C33" s="15">
        <v>15</v>
      </c>
      <c r="D33" s="15">
        <v>22</v>
      </c>
      <c r="E33" s="15">
        <v>10</v>
      </c>
      <c r="F33" s="15">
        <v>42</v>
      </c>
      <c r="G33" s="15">
        <v>18</v>
      </c>
      <c r="H33" s="16">
        <v>61</v>
      </c>
      <c r="I33" s="16">
        <v>12</v>
      </c>
      <c r="J33" s="17">
        <f t="shared" si="0"/>
        <v>55</v>
      </c>
      <c r="K33" s="18">
        <v>105</v>
      </c>
      <c r="L33" s="15">
        <v>82</v>
      </c>
    </row>
    <row r="34" spans="1:12" x14ac:dyDescent="0.25">
      <c r="A34" s="8" t="s">
        <v>25</v>
      </c>
      <c r="B34" s="15">
        <v>214</v>
      </c>
      <c r="C34" s="15">
        <v>73</v>
      </c>
      <c r="D34" s="15">
        <v>50</v>
      </c>
      <c r="E34" s="15">
        <v>41</v>
      </c>
      <c r="F34" s="15">
        <v>162</v>
      </c>
      <c r="G34" s="15">
        <v>23</v>
      </c>
      <c r="H34" s="16">
        <v>126</v>
      </c>
      <c r="I34" s="16">
        <v>12</v>
      </c>
      <c r="J34" s="17">
        <f t="shared" si="0"/>
        <v>149</v>
      </c>
      <c r="K34" s="18">
        <v>657</v>
      </c>
      <c r="L34" s="15">
        <v>621</v>
      </c>
    </row>
    <row r="35" spans="1:12" x14ac:dyDescent="0.25">
      <c r="A35" s="8" t="s">
        <v>26</v>
      </c>
      <c r="B35" s="15">
        <v>127</v>
      </c>
      <c r="C35" s="15">
        <v>25</v>
      </c>
      <c r="D35" s="15">
        <v>82</v>
      </c>
      <c r="E35" s="15">
        <v>25</v>
      </c>
      <c r="F35" s="15">
        <v>50</v>
      </c>
      <c r="G35" s="15">
        <v>50</v>
      </c>
      <c r="H35" s="16">
        <v>137</v>
      </c>
      <c r="I35" s="16">
        <v>18</v>
      </c>
      <c r="J35" s="17">
        <f t="shared" si="0"/>
        <v>118</v>
      </c>
      <c r="K35" s="18">
        <v>502</v>
      </c>
      <c r="L35" s="15">
        <v>322</v>
      </c>
    </row>
    <row r="36" spans="1:12" x14ac:dyDescent="0.25">
      <c r="A36" s="8" t="s">
        <v>27</v>
      </c>
      <c r="B36" s="15">
        <v>90</v>
      </c>
      <c r="C36" s="15">
        <v>27</v>
      </c>
      <c r="D36" s="15">
        <v>61</v>
      </c>
      <c r="E36" s="15">
        <v>30</v>
      </c>
      <c r="F36" s="15">
        <v>101</v>
      </c>
      <c r="G36" s="15">
        <v>26</v>
      </c>
      <c r="H36" s="16">
        <v>149</v>
      </c>
      <c r="I36" s="16">
        <v>16</v>
      </c>
      <c r="J36" s="17">
        <f t="shared" si="0"/>
        <v>99</v>
      </c>
      <c r="K36" s="18"/>
      <c r="L36" s="15"/>
    </row>
    <row r="37" spans="1:12" x14ac:dyDescent="0.25">
      <c r="A37" s="8" t="s">
        <v>28</v>
      </c>
      <c r="B37" s="15">
        <v>24</v>
      </c>
      <c r="C37" s="15">
        <v>33</v>
      </c>
      <c r="D37" s="15">
        <v>50</v>
      </c>
      <c r="E37" s="15">
        <v>18</v>
      </c>
      <c r="F37" s="15">
        <v>87</v>
      </c>
      <c r="G37" s="15">
        <v>31</v>
      </c>
      <c r="H37" s="16">
        <v>73</v>
      </c>
      <c r="I37" s="16">
        <v>34</v>
      </c>
      <c r="J37" s="17">
        <f t="shared" si="0"/>
        <v>116</v>
      </c>
      <c r="K37" s="18">
        <v>387</v>
      </c>
      <c r="L37" s="15">
        <v>58</v>
      </c>
    </row>
    <row r="38" spans="1:12" x14ac:dyDescent="0.25">
      <c r="A38" s="8" t="s">
        <v>29</v>
      </c>
      <c r="B38" s="15">
        <v>167</v>
      </c>
      <c r="C38" s="15">
        <v>43</v>
      </c>
      <c r="D38" s="15">
        <v>131</v>
      </c>
      <c r="E38" s="15">
        <v>22</v>
      </c>
      <c r="F38" s="15">
        <v>256</v>
      </c>
      <c r="G38" s="15">
        <v>49</v>
      </c>
      <c r="H38" s="16">
        <v>149</v>
      </c>
      <c r="I38" s="16">
        <v>29</v>
      </c>
      <c r="J38" s="17">
        <f t="shared" si="0"/>
        <v>143</v>
      </c>
      <c r="K38" s="18">
        <v>404</v>
      </c>
      <c r="L38" s="15">
        <v>248</v>
      </c>
    </row>
    <row r="39" spans="1:12" x14ac:dyDescent="0.25">
      <c r="A39" s="8" t="s">
        <v>30</v>
      </c>
      <c r="B39" s="15">
        <v>46</v>
      </c>
      <c r="C39" s="15">
        <v>14</v>
      </c>
      <c r="D39" s="15">
        <v>31</v>
      </c>
      <c r="E39" s="15">
        <v>11</v>
      </c>
      <c r="F39" s="15">
        <v>101</v>
      </c>
      <c r="G39" s="15">
        <v>15</v>
      </c>
      <c r="H39" s="16">
        <v>74</v>
      </c>
      <c r="I39" s="16">
        <v>34</v>
      </c>
      <c r="J39" s="17">
        <f t="shared" si="0"/>
        <v>74</v>
      </c>
      <c r="K39" s="18">
        <v>259</v>
      </c>
      <c r="L39" s="15">
        <v>70</v>
      </c>
    </row>
    <row r="40" spans="1:12" x14ac:dyDescent="0.25">
      <c r="A40" s="8" t="s">
        <v>31</v>
      </c>
      <c r="B40" s="15">
        <v>85</v>
      </c>
      <c r="C40" s="15">
        <v>9</v>
      </c>
      <c r="D40" s="15">
        <v>54</v>
      </c>
      <c r="E40" s="15">
        <v>14</v>
      </c>
      <c r="F40" s="15">
        <v>58</v>
      </c>
      <c r="G40" s="15">
        <v>21</v>
      </c>
      <c r="H40" s="16">
        <v>50</v>
      </c>
      <c r="I40" s="16">
        <v>16</v>
      </c>
      <c r="J40" s="17">
        <f t="shared" si="0"/>
        <v>60</v>
      </c>
      <c r="K40" s="18">
        <v>161</v>
      </c>
      <c r="L40" s="15">
        <v>200</v>
      </c>
    </row>
    <row r="41" spans="1:12" x14ac:dyDescent="0.25">
      <c r="A41" s="8" t="s">
        <v>32</v>
      </c>
      <c r="B41" s="15">
        <v>146</v>
      </c>
      <c r="C41" s="15">
        <v>24</v>
      </c>
      <c r="D41" s="15">
        <v>74</v>
      </c>
      <c r="E41" s="15">
        <v>17</v>
      </c>
      <c r="F41" s="15">
        <v>95</v>
      </c>
      <c r="G41" s="15">
        <v>11</v>
      </c>
      <c r="H41" s="16">
        <v>105</v>
      </c>
      <c r="I41" s="16">
        <v>15</v>
      </c>
      <c r="J41" s="17">
        <f t="shared" si="0"/>
        <v>67</v>
      </c>
      <c r="K41" s="18">
        <v>242</v>
      </c>
      <c r="L41" s="15">
        <v>160</v>
      </c>
    </row>
    <row r="42" spans="1:12" x14ac:dyDescent="0.25">
      <c r="A42" s="8" t="s">
        <v>33</v>
      </c>
      <c r="B42" s="15">
        <v>106</v>
      </c>
      <c r="C42" s="15">
        <v>22</v>
      </c>
      <c r="D42" s="15">
        <v>90</v>
      </c>
      <c r="E42" s="15">
        <v>9</v>
      </c>
      <c r="F42" s="15">
        <v>90</v>
      </c>
      <c r="G42" s="15">
        <v>13</v>
      </c>
      <c r="H42" s="16">
        <v>77</v>
      </c>
      <c r="I42" s="16">
        <v>41</v>
      </c>
      <c r="J42" s="17">
        <f t="shared" si="0"/>
        <v>85</v>
      </c>
      <c r="K42" s="18">
        <v>231</v>
      </c>
      <c r="L42" s="15">
        <v>25</v>
      </c>
    </row>
    <row r="43" spans="1:12" x14ac:dyDescent="0.25">
      <c r="A43" s="8" t="s">
        <v>34</v>
      </c>
      <c r="B43" s="15">
        <v>106</v>
      </c>
      <c r="C43" s="15">
        <v>34</v>
      </c>
      <c r="D43" s="15">
        <v>99</v>
      </c>
      <c r="E43" s="15">
        <v>10</v>
      </c>
      <c r="F43" s="15">
        <v>116</v>
      </c>
      <c r="G43" s="15">
        <v>20</v>
      </c>
      <c r="H43" s="16">
        <v>93</v>
      </c>
      <c r="I43" s="16">
        <v>16</v>
      </c>
      <c r="J43" s="17">
        <f t="shared" si="0"/>
        <v>80</v>
      </c>
      <c r="K43" s="18">
        <v>147</v>
      </c>
      <c r="L43" s="15">
        <v>171</v>
      </c>
    </row>
    <row r="44" spans="1:12" x14ac:dyDescent="0.25">
      <c r="A44" s="8" t="s">
        <v>35</v>
      </c>
      <c r="B44" s="15">
        <v>230</v>
      </c>
      <c r="C44" s="15">
        <v>25</v>
      </c>
      <c r="D44" s="15">
        <v>104</v>
      </c>
      <c r="E44" s="15">
        <v>31</v>
      </c>
      <c r="F44" s="15">
        <v>82</v>
      </c>
      <c r="G44" s="15">
        <v>42</v>
      </c>
      <c r="H44" s="16">
        <v>98</v>
      </c>
      <c r="I44" s="16">
        <v>22</v>
      </c>
      <c r="J44" s="17">
        <f t="shared" si="0"/>
        <v>120</v>
      </c>
      <c r="K44" s="18">
        <v>277</v>
      </c>
      <c r="L44" s="15">
        <v>60</v>
      </c>
    </row>
    <row r="45" spans="1:12" x14ac:dyDescent="0.25">
      <c r="A45" s="8" t="s">
        <v>36</v>
      </c>
      <c r="B45" s="15">
        <v>73</v>
      </c>
      <c r="C45" s="15">
        <v>39</v>
      </c>
      <c r="D45" s="15">
        <v>33</v>
      </c>
      <c r="E45" s="15">
        <v>17</v>
      </c>
      <c r="F45" s="15">
        <v>26</v>
      </c>
      <c r="G45" s="15">
        <v>21</v>
      </c>
      <c r="H45" s="16">
        <v>25</v>
      </c>
      <c r="I45" s="16">
        <v>7</v>
      </c>
      <c r="J45" s="17">
        <f t="shared" si="0"/>
        <v>84</v>
      </c>
      <c r="K45" s="18">
        <v>224</v>
      </c>
      <c r="L45" s="15">
        <v>17</v>
      </c>
    </row>
    <row r="46" spans="1:12" x14ac:dyDescent="0.25">
      <c r="A46" s="8" t="s">
        <v>37</v>
      </c>
      <c r="B46" s="15">
        <v>192</v>
      </c>
      <c r="C46" s="15">
        <v>53</v>
      </c>
      <c r="D46" s="15">
        <v>114</v>
      </c>
      <c r="E46" s="15">
        <v>27</v>
      </c>
      <c r="F46" s="15">
        <v>46</v>
      </c>
      <c r="G46" s="15">
        <v>28</v>
      </c>
      <c r="H46" s="16">
        <v>29</v>
      </c>
      <c r="I46" s="16">
        <v>16</v>
      </c>
      <c r="J46" s="17">
        <f t="shared" si="0"/>
        <v>124</v>
      </c>
      <c r="K46" s="18">
        <v>245</v>
      </c>
      <c r="L46" s="15">
        <v>25</v>
      </c>
    </row>
    <row r="47" spans="1:12" x14ac:dyDescent="0.25">
      <c r="A47" s="8" t="s">
        <v>38</v>
      </c>
      <c r="B47" s="15">
        <v>139</v>
      </c>
      <c r="C47" s="15">
        <v>21</v>
      </c>
      <c r="D47" s="15">
        <v>89</v>
      </c>
      <c r="E47" s="15">
        <v>12</v>
      </c>
      <c r="F47" s="15">
        <v>59</v>
      </c>
      <c r="G47" s="15">
        <v>10</v>
      </c>
      <c r="H47" s="16">
        <v>58</v>
      </c>
      <c r="I47" s="16">
        <v>16</v>
      </c>
      <c r="J47" s="17">
        <f t="shared" si="0"/>
        <v>59</v>
      </c>
      <c r="K47" s="18">
        <f>176+J47</f>
        <v>235</v>
      </c>
      <c r="L47" s="15">
        <f>58-I47</f>
        <v>42</v>
      </c>
    </row>
    <row r="48" spans="1:12" x14ac:dyDescent="0.25">
      <c r="A48" s="8" t="s">
        <v>39</v>
      </c>
      <c r="B48" s="15">
        <v>245</v>
      </c>
      <c r="C48" s="15">
        <v>36</v>
      </c>
      <c r="D48" s="15">
        <v>113</v>
      </c>
      <c r="E48" s="15">
        <v>24</v>
      </c>
      <c r="F48" s="15">
        <v>131</v>
      </c>
      <c r="G48" s="15">
        <v>49</v>
      </c>
      <c r="H48" s="16">
        <v>107</v>
      </c>
      <c r="I48" s="16">
        <v>24</v>
      </c>
      <c r="J48" s="17">
        <f t="shared" si="0"/>
        <v>133</v>
      </c>
      <c r="K48" s="18">
        <v>323</v>
      </c>
      <c r="L48" s="15">
        <v>243</v>
      </c>
    </row>
    <row r="49" spans="1:12" x14ac:dyDescent="0.25">
      <c r="A49" s="8" t="s">
        <v>40</v>
      </c>
      <c r="B49" s="15">
        <v>98</v>
      </c>
      <c r="C49" s="15">
        <v>21</v>
      </c>
      <c r="D49" s="15">
        <v>92</v>
      </c>
      <c r="E49" s="15">
        <v>31</v>
      </c>
      <c r="F49" s="15">
        <v>48</v>
      </c>
      <c r="G49" s="15">
        <v>48</v>
      </c>
      <c r="H49" s="16">
        <v>36</v>
      </c>
      <c r="I49" s="16">
        <v>22</v>
      </c>
      <c r="J49" s="17">
        <f t="shared" si="0"/>
        <v>122</v>
      </c>
      <c r="K49" s="18">
        <v>158</v>
      </c>
      <c r="L49" s="15">
        <v>25</v>
      </c>
    </row>
    <row r="50" spans="1:12" x14ac:dyDescent="0.25">
      <c r="A50" s="8" t="s">
        <v>41</v>
      </c>
      <c r="B50" s="15">
        <v>85</v>
      </c>
      <c r="C50" s="15">
        <v>39</v>
      </c>
      <c r="D50" s="15">
        <v>75</v>
      </c>
      <c r="E50" s="15">
        <v>17</v>
      </c>
      <c r="F50" s="15">
        <v>146</v>
      </c>
      <c r="G50" s="15">
        <v>10</v>
      </c>
      <c r="H50" s="16">
        <v>146</v>
      </c>
      <c r="I50" s="16">
        <v>34</v>
      </c>
      <c r="J50" s="17">
        <f t="shared" si="0"/>
        <v>100</v>
      </c>
      <c r="K50" s="18">
        <v>266</v>
      </c>
      <c r="L50" s="15">
        <v>75</v>
      </c>
    </row>
    <row r="51" spans="1:12" x14ac:dyDescent="0.25">
      <c r="A51" s="8" t="s">
        <v>42</v>
      </c>
      <c r="B51" s="15">
        <v>39</v>
      </c>
      <c r="C51" s="15">
        <v>18</v>
      </c>
      <c r="D51" s="15">
        <v>22</v>
      </c>
      <c r="E51" s="15">
        <v>25</v>
      </c>
      <c r="F51" s="15">
        <v>25</v>
      </c>
      <c r="G51" s="15">
        <v>11</v>
      </c>
      <c r="H51" s="16">
        <v>67</v>
      </c>
      <c r="I51" s="16">
        <v>7</v>
      </c>
      <c r="J51" s="17">
        <f t="shared" si="0"/>
        <v>61</v>
      </c>
      <c r="K51" s="18">
        <v>160</v>
      </c>
      <c r="L51" s="15">
        <v>149</v>
      </c>
    </row>
    <row r="52" spans="1:12" x14ac:dyDescent="0.25">
      <c r="A52" s="8" t="s">
        <v>43</v>
      </c>
      <c r="B52" s="15">
        <v>40</v>
      </c>
      <c r="C52" s="15">
        <v>33</v>
      </c>
      <c r="D52" s="15">
        <v>94</v>
      </c>
      <c r="E52" s="15">
        <v>10</v>
      </c>
      <c r="F52" s="15">
        <v>120</v>
      </c>
      <c r="G52" s="15">
        <v>10</v>
      </c>
      <c r="H52" s="16">
        <v>95</v>
      </c>
      <c r="I52" s="16">
        <v>7</v>
      </c>
      <c r="J52" s="17">
        <f t="shared" si="0"/>
        <v>60</v>
      </c>
      <c r="K52" s="18">
        <v>186</v>
      </c>
      <c r="L52" s="15">
        <v>74</v>
      </c>
    </row>
    <row r="53" spans="1:12" x14ac:dyDescent="0.25">
      <c r="A53" s="8" t="s">
        <v>44</v>
      </c>
      <c r="B53" s="15">
        <v>127</v>
      </c>
      <c r="C53" s="15">
        <v>42</v>
      </c>
      <c r="D53" s="15">
        <v>129</v>
      </c>
      <c r="E53" s="15">
        <v>31</v>
      </c>
      <c r="F53" s="15">
        <v>34</v>
      </c>
      <c r="G53" s="15">
        <v>34</v>
      </c>
      <c r="H53" s="16">
        <v>165</v>
      </c>
      <c r="I53" s="16">
        <v>16</v>
      </c>
      <c r="J53" s="17">
        <f t="shared" si="0"/>
        <v>123</v>
      </c>
      <c r="K53" s="18"/>
      <c r="L53" s="15"/>
    </row>
    <row r="54" spans="1:12" x14ac:dyDescent="0.25">
      <c r="A54" s="8" t="s">
        <v>45</v>
      </c>
      <c r="B54" s="15">
        <v>85</v>
      </c>
      <c r="C54" s="15">
        <v>48</v>
      </c>
      <c r="D54" s="15">
        <v>47</v>
      </c>
      <c r="E54" s="15">
        <v>28</v>
      </c>
      <c r="F54" s="15">
        <v>90</v>
      </c>
      <c r="G54" s="15">
        <v>49</v>
      </c>
      <c r="H54" s="16">
        <v>60</v>
      </c>
      <c r="I54" s="16">
        <v>26</v>
      </c>
      <c r="J54" s="17">
        <f t="shared" si="0"/>
        <v>151</v>
      </c>
      <c r="K54" s="18">
        <v>290</v>
      </c>
      <c r="L54" s="15">
        <v>137</v>
      </c>
    </row>
    <row r="55" spans="1:12" x14ac:dyDescent="0.25">
      <c r="A55" s="8" t="s">
        <v>46</v>
      </c>
      <c r="B55" s="15">
        <v>111</v>
      </c>
      <c r="C55" s="15">
        <v>17</v>
      </c>
      <c r="D55" s="15">
        <v>78</v>
      </c>
      <c r="E55" s="15">
        <v>12</v>
      </c>
      <c r="F55" s="15">
        <v>35</v>
      </c>
      <c r="G55" s="15">
        <v>36</v>
      </c>
      <c r="H55" s="16">
        <v>45</v>
      </c>
      <c r="I55" s="16">
        <v>21</v>
      </c>
      <c r="J55" s="17">
        <f t="shared" si="0"/>
        <v>86</v>
      </c>
      <c r="K55" s="18">
        <v>237</v>
      </c>
      <c r="L55" s="15">
        <v>22</v>
      </c>
    </row>
    <row r="56" spans="1:12" x14ac:dyDescent="0.25">
      <c r="A56" s="8" t="s">
        <v>47</v>
      </c>
      <c r="B56" s="15">
        <v>90</v>
      </c>
      <c r="C56" s="15">
        <v>9</v>
      </c>
      <c r="D56" s="15">
        <v>81</v>
      </c>
      <c r="E56" s="15">
        <v>19</v>
      </c>
      <c r="F56" s="15">
        <v>70</v>
      </c>
      <c r="G56" s="15">
        <v>18</v>
      </c>
      <c r="H56" s="16">
        <v>54</v>
      </c>
      <c r="I56" s="16">
        <v>40</v>
      </c>
      <c r="J56" s="17">
        <f t="shared" si="0"/>
        <v>86</v>
      </c>
      <c r="K56" s="18">
        <v>126</v>
      </c>
      <c r="L56" s="15">
        <v>25</v>
      </c>
    </row>
    <row r="57" spans="1:12" x14ac:dyDescent="0.25">
      <c r="A57" s="8" t="s">
        <v>48</v>
      </c>
      <c r="B57" s="15">
        <v>128</v>
      </c>
      <c r="C57" s="15">
        <v>22</v>
      </c>
      <c r="D57" s="15">
        <v>38</v>
      </c>
      <c r="E57" s="15">
        <v>11</v>
      </c>
      <c r="F57" s="15">
        <v>49</v>
      </c>
      <c r="G57" s="15">
        <v>34</v>
      </c>
      <c r="H57" s="16">
        <v>29</v>
      </c>
      <c r="I57" s="16">
        <v>16</v>
      </c>
      <c r="J57" s="17">
        <f t="shared" si="0"/>
        <v>83</v>
      </c>
      <c r="K57" s="18">
        <v>151</v>
      </c>
      <c r="L57" s="15">
        <v>26</v>
      </c>
    </row>
    <row r="58" spans="1:12" x14ac:dyDescent="0.25">
      <c r="A58" s="8" t="s">
        <v>49</v>
      </c>
      <c r="B58" s="15">
        <v>43</v>
      </c>
      <c r="C58" s="15">
        <v>27</v>
      </c>
      <c r="D58" s="15">
        <v>41</v>
      </c>
      <c r="E58" s="15">
        <v>3</v>
      </c>
      <c r="F58" s="15">
        <v>31</v>
      </c>
      <c r="G58" s="15">
        <v>0</v>
      </c>
      <c r="H58" s="16">
        <v>0</v>
      </c>
      <c r="I58" s="16">
        <v>0</v>
      </c>
      <c r="J58" s="17">
        <f t="shared" si="0"/>
        <v>30</v>
      </c>
      <c r="K58" s="18">
        <v>218</v>
      </c>
      <c r="L58" s="15">
        <v>60</v>
      </c>
    </row>
    <row r="59" spans="1:12" x14ac:dyDescent="0.25">
      <c r="A59" s="8" t="s">
        <v>50</v>
      </c>
      <c r="B59" s="15">
        <v>74</v>
      </c>
      <c r="C59" s="15">
        <v>23</v>
      </c>
      <c r="D59" s="15">
        <v>24</v>
      </c>
      <c r="E59" s="15">
        <v>10</v>
      </c>
      <c r="F59" s="15">
        <v>76</v>
      </c>
      <c r="G59" s="15">
        <v>10</v>
      </c>
      <c r="H59" s="16">
        <v>88</v>
      </c>
      <c r="I59" s="16">
        <v>17</v>
      </c>
      <c r="J59" s="17">
        <f t="shared" si="0"/>
        <v>60</v>
      </c>
      <c r="K59" s="18">
        <v>181</v>
      </c>
      <c r="L59" s="15">
        <v>33</v>
      </c>
    </row>
    <row r="60" spans="1:12" x14ac:dyDescent="0.25">
      <c r="A60" s="8" t="s">
        <v>51</v>
      </c>
      <c r="B60" s="15">
        <v>21</v>
      </c>
      <c r="C60" s="15">
        <v>7</v>
      </c>
      <c r="D60" s="15">
        <v>19</v>
      </c>
      <c r="E60" s="15">
        <v>10</v>
      </c>
      <c r="F60" s="15">
        <v>19</v>
      </c>
      <c r="G60" s="15">
        <v>18</v>
      </c>
      <c r="H60" s="16">
        <v>18</v>
      </c>
      <c r="I60" s="16">
        <v>2</v>
      </c>
      <c r="J60" s="17">
        <f t="shared" si="0"/>
        <v>37</v>
      </c>
      <c r="K60" s="18"/>
      <c r="L60" s="15">
        <v>0</v>
      </c>
    </row>
    <row r="61" spans="1:12" x14ac:dyDescent="0.25">
      <c r="A61" s="8" t="s">
        <v>52</v>
      </c>
      <c r="B61" s="15">
        <v>93</v>
      </c>
      <c r="C61" s="15">
        <v>75</v>
      </c>
      <c r="D61" s="15">
        <v>0</v>
      </c>
      <c r="E61" s="15">
        <v>0</v>
      </c>
      <c r="F61" s="15">
        <v>0</v>
      </c>
      <c r="G61" s="15">
        <v>0</v>
      </c>
      <c r="H61" s="16">
        <v>0</v>
      </c>
      <c r="I61" s="16">
        <v>0</v>
      </c>
      <c r="J61" s="17">
        <f t="shared" si="0"/>
        <v>75</v>
      </c>
      <c r="K61" s="18">
        <v>859</v>
      </c>
      <c r="L61" s="15">
        <v>86</v>
      </c>
    </row>
    <row r="62" spans="1:12" x14ac:dyDescent="0.25">
      <c r="A62" s="8" t="s">
        <v>53</v>
      </c>
      <c r="B62" s="15">
        <v>64</v>
      </c>
      <c r="C62" s="15">
        <v>8</v>
      </c>
      <c r="D62" s="15">
        <v>35</v>
      </c>
      <c r="E62" s="15">
        <v>14</v>
      </c>
      <c r="F62" s="15">
        <v>36</v>
      </c>
      <c r="G62" s="15">
        <v>10</v>
      </c>
      <c r="H62" s="16">
        <v>88</v>
      </c>
      <c r="I62" s="16">
        <v>36</v>
      </c>
      <c r="J62" s="17">
        <f t="shared" si="0"/>
        <v>68</v>
      </c>
      <c r="K62" s="18">
        <v>198</v>
      </c>
      <c r="L62" s="15">
        <v>8</v>
      </c>
    </row>
    <row r="63" spans="1:12" x14ac:dyDescent="0.25">
      <c r="A63" s="8" t="s">
        <v>54</v>
      </c>
      <c r="B63" s="15">
        <v>145</v>
      </c>
      <c r="C63" s="15">
        <v>30</v>
      </c>
      <c r="D63" s="15">
        <v>112</v>
      </c>
      <c r="E63" s="15">
        <v>37</v>
      </c>
      <c r="F63" s="15">
        <v>110</v>
      </c>
      <c r="G63" s="15">
        <v>43</v>
      </c>
      <c r="H63" s="16">
        <v>146</v>
      </c>
      <c r="I63" s="16">
        <v>11</v>
      </c>
      <c r="J63" s="17">
        <f t="shared" si="0"/>
        <v>121</v>
      </c>
      <c r="K63" s="18">
        <v>364</v>
      </c>
      <c r="L63" s="15">
        <v>140</v>
      </c>
    </row>
    <row r="64" spans="1:12" x14ac:dyDescent="0.25">
      <c r="A64" s="8" t="s">
        <v>55</v>
      </c>
      <c r="B64" s="15">
        <v>98</v>
      </c>
      <c r="C64" s="15">
        <v>16</v>
      </c>
      <c r="D64" s="15">
        <v>65</v>
      </c>
      <c r="E64" s="15">
        <v>41</v>
      </c>
      <c r="F64" s="15">
        <v>32</v>
      </c>
      <c r="G64" s="15">
        <v>10</v>
      </c>
      <c r="H64" s="16">
        <v>32</v>
      </c>
      <c r="I64" s="16">
        <v>8</v>
      </c>
      <c r="J64" s="17">
        <f t="shared" si="0"/>
        <v>75</v>
      </c>
      <c r="K64" s="18"/>
      <c r="L64" s="15"/>
    </row>
    <row r="65" spans="1:12" x14ac:dyDescent="0.25">
      <c r="A65" s="8" t="s">
        <v>56</v>
      </c>
      <c r="B65" s="15">
        <v>153</v>
      </c>
      <c r="C65" s="15">
        <v>43</v>
      </c>
      <c r="D65" s="15">
        <v>140</v>
      </c>
      <c r="E65" s="15">
        <v>11</v>
      </c>
      <c r="F65" s="15">
        <v>294</v>
      </c>
      <c r="G65" s="15">
        <v>28</v>
      </c>
      <c r="H65" s="16">
        <v>315</v>
      </c>
      <c r="I65" s="16">
        <v>34</v>
      </c>
      <c r="J65" s="17">
        <f t="shared" si="0"/>
        <v>116</v>
      </c>
      <c r="K65" s="18">
        <v>434</v>
      </c>
      <c r="L65" s="15">
        <v>135</v>
      </c>
    </row>
    <row r="66" spans="1:12" x14ac:dyDescent="0.25">
      <c r="A66" s="8" t="s">
        <v>57</v>
      </c>
      <c r="B66" s="15">
        <v>153</v>
      </c>
      <c r="C66" s="15">
        <v>34</v>
      </c>
      <c r="D66" s="15">
        <v>159</v>
      </c>
      <c r="E66" s="15">
        <v>22</v>
      </c>
      <c r="F66" s="15">
        <v>70</v>
      </c>
      <c r="G66" s="15">
        <v>21</v>
      </c>
      <c r="H66" s="16">
        <v>50</v>
      </c>
      <c r="I66" s="16">
        <v>16</v>
      </c>
      <c r="J66" s="17">
        <f t="shared" si="0"/>
        <v>93</v>
      </c>
      <c r="K66" s="18"/>
      <c r="L66" s="15"/>
    </row>
    <row r="67" spans="1:12" x14ac:dyDescent="0.25">
      <c r="A67" s="8" t="s">
        <v>58</v>
      </c>
      <c r="B67" s="15">
        <v>260</v>
      </c>
      <c r="C67" s="15">
        <v>43</v>
      </c>
      <c r="D67" s="15">
        <v>42</v>
      </c>
      <c r="E67" s="15">
        <v>16</v>
      </c>
      <c r="F67" s="15">
        <v>147</v>
      </c>
      <c r="G67" s="15">
        <v>22</v>
      </c>
      <c r="H67" s="16">
        <v>119</v>
      </c>
      <c r="I67" s="16">
        <v>36</v>
      </c>
      <c r="J67" s="17">
        <f t="shared" si="0"/>
        <v>117</v>
      </c>
      <c r="K67" s="18">
        <v>416</v>
      </c>
      <c r="L67" s="15">
        <v>29</v>
      </c>
    </row>
    <row r="68" spans="1:12" x14ac:dyDescent="0.25">
      <c r="A68" s="8" t="s">
        <v>59</v>
      </c>
      <c r="B68" s="15">
        <v>81</v>
      </c>
      <c r="C68" s="15">
        <v>24</v>
      </c>
      <c r="D68" s="15">
        <v>65</v>
      </c>
      <c r="E68" s="15">
        <v>11</v>
      </c>
      <c r="F68" s="15">
        <v>75</v>
      </c>
      <c r="G68" s="15">
        <v>24</v>
      </c>
      <c r="H68" s="16">
        <v>64</v>
      </c>
      <c r="I68" s="16">
        <v>27</v>
      </c>
      <c r="J68" s="17">
        <f t="shared" si="0"/>
        <v>86</v>
      </c>
      <c r="K68" s="18">
        <v>121</v>
      </c>
      <c r="L68" s="15">
        <v>52</v>
      </c>
    </row>
    <row r="69" spans="1:12" x14ac:dyDescent="0.25">
      <c r="A69" s="8" t="s">
        <v>60</v>
      </c>
      <c r="B69" s="15">
        <v>57</v>
      </c>
      <c r="C69" s="15">
        <v>48</v>
      </c>
      <c r="D69" s="15">
        <v>62</v>
      </c>
      <c r="E69" s="15">
        <v>15</v>
      </c>
      <c r="F69" s="15">
        <v>81</v>
      </c>
      <c r="G69" s="15">
        <v>18</v>
      </c>
      <c r="H69" s="16">
        <v>90</v>
      </c>
      <c r="I69" s="16">
        <v>27</v>
      </c>
      <c r="J69" s="17">
        <f t="shared" si="0"/>
        <v>108</v>
      </c>
      <c r="K69" s="18">
        <v>201</v>
      </c>
      <c r="L69" s="15">
        <v>45</v>
      </c>
    </row>
    <row r="70" spans="1:12" x14ac:dyDescent="0.25">
      <c r="A70" s="8" t="s">
        <v>61</v>
      </c>
      <c r="B70" s="15">
        <v>22</v>
      </c>
      <c r="C70" s="15">
        <v>12</v>
      </c>
      <c r="D70" s="15">
        <v>58</v>
      </c>
      <c r="E70" s="15">
        <v>10</v>
      </c>
      <c r="F70" s="15">
        <v>99</v>
      </c>
      <c r="G70" s="15">
        <v>30</v>
      </c>
      <c r="H70" s="16">
        <v>75</v>
      </c>
      <c r="I70" s="16">
        <v>40</v>
      </c>
      <c r="J70" s="17">
        <f t="shared" si="0"/>
        <v>92</v>
      </c>
      <c r="K70" s="18">
        <v>163</v>
      </c>
      <c r="L70" s="15">
        <v>35</v>
      </c>
    </row>
    <row r="71" spans="1:12" x14ac:dyDescent="0.25">
      <c r="A71" s="8" t="s">
        <v>62</v>
      </c>
      <c r="B71" s="15">
        <v>357</v>
      </c>
      <c r="C71" s="15">
        <v>52</v>
      </c>
      <c r="D71" s="15">
        <v>341</v>
      </c>
      <c r="E71" s="15">
        <v>24</v>
      </c>
      <c r="F71" s="15">
        <v>218</v>
      </c>
      <c r="G71" s="15">
        <v>49</v>
      </c>
      <c r="H71" s="16">
        <v>210</v>
      </c>
      <c r="I71" s="16">
        <v>24</v>
      </c>
      <c r="J71" s="17">
        <f t="shared" si="0"/>
        <v>149</v>
      </c>
      <c r="K71" s="18">
        <v>526</v>
      </c>
      <c r="L71" s="15">
        <v>151</v>
      </c>
    </row>
    <row r="72" spans="1:12" x14ac:dyDescent="0.25">
      <c r="A72" s="8" t="s">
        <v>63</v>
      </c>
      <c r="B72" s="15">
        <v>167</v>
      </c>
      <c r="C72" s="15">
        <v>32</v>
      </c>
      <c r="D72" s="15">
        <v>75</v>
      </c>
      <c r="E72" s="15">
        <v>26</v>
      </c>
      <c r="F72" s="15">
        <v>21</v>
      </c>
      <c r="G72" s="15">
        <v>21</v>
      </c>
      <c r="H72" s="16">
        <v>98</v>
      </c>
      <c r="I72" s="16">
        <v>16</v>
      </c>
      <c r="J72" s="17">
        <f t="shared" si="0"/>
        <v>95</v>
      </c>
      <c r="K72" s="18">
        <v>259</v>
      </c>
      <c r="L72" s="15">
        <v>171</v>
      </c>
    </row>
    <row r="73" spans="1:12" x14ac:dyDescent="0.25">
      <c r="A73" s="8" t="s">
        <v>64</v>
      </c>
      <c r="B73" s="15">
        <v>169</v>
      </c>
      <c r="C73" s="15">
        <v>30</v>
      </c>
      <c r="D73" s="15">
        <v>107</v>
      </c>
      <c r="E73" s="15">
        <v>25</v>
      </c>
      <c r="F73" s="15">
        <v>149</v>
      </c>
      <c r="G73" s="15">
        <v>38</v>
      </c>
      <c r="H73" s="16">
        <v>139</v>
      </c>
      <c r="I73" s="16">
        <v>38</v>
      </c>
      <c r="J73" s="17">
        <f t="shared" si="0"/>
        <v>131</v>
      </c>
      <c r="K73" s="18">
        <v>405</v>
      </c>
      <c r="L73" s="15">
        <v>63</v>
      </c>
    </row>
    <row r="74" spans="1:12" x14ac:dyDescent="0.25">
      <c r="A74" s="8" t="s">
        <v>65</v>
      </c>
      <c r="B74" s="15">
        <v>171</v>
      </c>
      <c r="C74" s="15">
        <v>71</v>
      </c>
      <c r="D74" s="15">
        <v>115</v>
      </c>
      <c r="E74" s="15">
        <v>18</v>
      </c>
      <c r="F74" s="15">
        <v>98</v>
      </c>
      <c r="G74" s="15">
        <v>33</v>
      </c>
      <c r="H74" s="16">
        <v>348</v>
      </c>
      <c r="I74" s="16">
        <v>17</v>
      </c>
      <c r="J74" s="17">
        <f t="shared" ref="J74:J93" si="1">C74+E74+G74+I74</f>
        <v>139</v>
      </c>
      <c r="K74" s="18">
        <v>468</v>
      </c>
      <c r="L74" s="15">
        <v>97</v>
      </c>
    </row>
    <row r="75" spans="1:12" x14ac:dyDescent="0.25">
      <c r="A75" s="8" t="s">
        <v>66</v>
      </c>
      <c r="B75" s="15">
        <v>39</v>
      </c>
      <c r="C75" s="15">
        <v>11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  <c r="I75" s="16">
        <v>0</v>
      </c>
      <c r="J75" s="17">
        <f t="shared" si="1"/>
        <v>11</v>
      </c>
      <c r="K75" s="18"/>
      <c r="L75" s="15"/>
    </row>
    <row r="76" spans="1:12" x14ac:dyDescent="0.25">
      <c r="A76" s="8" t="s">
        <v>67</v>
      </c>
      <c r="B76" s="15">
        <v>161</v>
      </c>
      <c r="C76" s="15">
        <v>51</v>
      </c>
      <c r="D76" s="15">
        <v>60</v>
      </c>
      <c r="E76" s="15">
        <v>36</v>
      </c>
      <c r="F76" s="15">
        <v>100</v>
      </c>
      <c r="G76" s="15">
        <v>21</v>
      </c>
      <c r="H76" s="16">
        <v>43</v>
      </c>
      <c r="I76" s="16">
        <v>7</v>
      </c>
      <c r="J76" s="17">
        <f t="shared" si="1"/>
        <v>115</v>
      </c>
      <c r="K76" s="18"/>
      <c r="L76" s="15"/>
    </row>
    <row r="77" spans="1:12" x14ac:dyDescent="0.25">
      <c r="A77" s="8" t="s">
        <v>68</v>
      </c>
      <c r="B77" s="15">
        <v>55</v>
      </c>
      <c r="C77" s="15">
        <v>26</v>
      </c>
      <c r="D77" s="15">
        <v>60</v>
      </c>
      <c r="E77" s="15">
        <v>11</v>
      </c>
      <c r="F77" s="15">
        <v>75</v>
      </c>
      <c r="G77" s="15">
        <v>22</v>
      </c>
      <c r="H77" s="16">
        <v>151</v>
      </c>
      <c r="I77" s="16">
        <v>17</v>
      </c>
      <c r="J77" s="17">
        <f t="shared" si="1"/>
        <v>76</v>
      </c>
      <c r="K77" s="18">
        <v>275</v>
      </c>
      <c r="L77" s="15">
        <v>110</v>
      </c>
    </row>
    <row r="78" spans="1:12" x14ac:dyDescent="0.25">
      <c r="A78" s="8" t="s">
        <v>69</v>
      </c>
      <c r="B78" s="15">
        <v>53</v>
      </c>
      <c r="C78" s="15">
        <v>40</v>
      </c>
      <c r="D78" s="15">
        <v>71</v>
      </c>
      <c r="E78" s="15">
        <v>12</v>
      </c>
      <c r="F78" s="15">
        <v>51</v>
      </c>
      <c r="G78" s="15">
        <v>18</v>
      </c>
      <c r="H78" s="16">
        <v>38</v>
      </c>
      <c r="I78" s="16">
        <v>7</v>
      </c>
      <c r="J78" s="17">
        <f t="shared" si="1"/>
        <v>77</v>
      </c>
      <c r="K78" s="18">
        <v>179</v>
      </c>
      <c r="L78" s="15">
        <v>25</v>
      </c>
    </row>
    <row r="79" spans="1:12" x14ac:dyDescent="0.25">
      <c r="A79" s="8" t="s">
        <v>70</v>
      </c>
      <c r="B79" s="15">
        <v>124</v>
      </c>
      <c r="C79" s="15">
        <v>36</v>
      </c>
      <c r="D79" s="15">
        <v>68</v>
      </c>
      <c r="E79" s="15">
        <v>16</v>
      </c>
      <c r="F79" s="15">
        <v>80</v>
      </c>
      <c r="G79" s="15">
        <v>24</v>
      </c>
      <c r="H79" s="16">
        <v>94</v>
      </c>
      <c r="I79" s="16">
        <v>16</v>
      </c>
      <c r="J79" s="17">
        <f t="shared" si="1"/>
        <v>92</v>
      </c>
      <c r="K79" s="18"/>
      <c r="L79" s="15"/>
    </row>
    <row r="80" spans="1:12" x14ac:dyDescent="0.25">
      <c r="A80" s="8" t="s">
        <v>71</v>
      </c>
      <c r="B80" s="15">
        <v>36</v>
      </c>
      <c r="C80" s="15">
        <v>11</v>
      </c>
      <c r="D80" s="15">
        <v>20</v>
      </c>
      <c r="E80" s="15">
        <v>22</v>
      </c>
      <c r="F80" s="15">
        <v>40</v>
      </c>
      <c r="G80" s="15">
        <v>10</v>
      </c>
      <c r="H80" s="16">
        <v>63</v>
      </c>
      <c r="I80" s="16">
        <v>39</v>
      </c>
      <c r="J80" s="17">
        <f t="shared" si="1"/>
        <v>82</v>
      </c>
      <c r="K80" s="18">
        <v>241</v>
      </c>
      <c r="L80" s="15">
        <v>137</v>
      </c>
    </row>
    <row r="81" spans="1:12" x14ac:dyDescent="0.25">
      <c r="A81" s="8" t="s">
        <v>72</v>
      </c>
      <c r="B81" s="15">
        <v>39</v>
      </c>
      <c r="C81" s="15">
        <v>46</v>
      </c>
      <c r="D81" s="15">
        <v>44</v>
      </c>
      <c r="E81" s="15">
        <v>14</v>
      </c>
      <c r="F81" s="15">
        <v>51</v>
      </c>
      <c r="G81" s="15">
        <v>11</v>
      </c>
      <c r="H81" s="16">
        <v>83</v>
      </c>
      <c r="I81" s="16">
        <v>39</v>
      </c>
      <c r="J81" s="17">
        <f t="shared" si="1"/>
        <v>110</v>
      </c>
      <c r="K81" s="18">
        <v>251</v>
      </c>
      <c r="L81" s="15">
        <v>69</v>
      </c>
    </row>
    <row r="82" spans="1:12" x14ac:dyDescent="0.25">
      <c r="A82" s="8" t="s">
        <v>73</v>
      </c>
      <c r="B82" s="15">
        <v>76</v>
      </c>
      <c r="C82" s="15">
        <v>14</v>
      </c>
      <c r="D82" s="15">
        <v>0</v>
      </c>
      <c r="E82" s="15">
        <v>0</v>
      </c>
      <c r="F82" s="15">
        <v>0</v>
      </c>
      <c r="G82" s="15">
        <v>0</v>
      </c>
      <c r="H82" s="16">
        <v>0</v>
      </c>
      <c r="I82" s="16">
        <v>0</v>
      </c>
      <c r="J82" s="17">
        <f t="shared" si="1"/>
        <v>14</v>
      </c>
      <c r="K82" s="18"/>
      <c r="L82" s="15"/>
    </row>
    <row r="83" spans="1:12" x14ac:dyDescent="0.25">
      <c r="A83" s="8" t="s">
        <v>74</v>
      </c>
      <c r="B83" s="15">
        <v>85</v>
      </c>
      <c r="C83" s="15">
        <v>25</v>
      </c>
      <c r="D83" s="15">
        <v>12</v>
      </c>
      <c r="E83" s="15">
        <v>17</v>
      </c>
      <c r="F83" s="15">
        <v>23</v>
      </c>
      <c r="G83" s="15">
        <v>10</v>
      </c>
      <c r="H83" s="16">
        <v>45</v>
      </c>
      <c r="I83" s="16">
        <v>7</v>
      </c>
      <c r="J83" s="17">
        <f t="shared" si="1"/>
        <v>59</v>
      </c>
      <c r="K83" s="18">
        <v>110</v>
      </c>
      <c r="L83" s="15">
        <v>32</v>
      </c>
    </row>
    <row r="84" spans="1:12" x14ac:dyDescent="0.25">
      <c r="A84" s="8" t="s">
        <v>75</v>
      </c>
      <c r="B84" s="15">
        <v>72</v>
      </c>
      <c r="C84" s="15">
        <v>31</v>
      </c>
      <c r="D84" s="15">
        <v>54</v>
      </c>
      <c r="E84" s="15">
        <v>25</v>
      </c>
      <c r="F84" s="15">
        <v>54</v>
      </c>
      <c r="G84" s="15">
        <v>23</v>
      </c>
      <c r="H84" s="16">
        <v>36</v>
      </c>
      <c r="I84" s="16">
        <v>19</v>
      </c>
      <c r="J84" s="17">
        <f t="shared" si="1"/>
        <v>98</v>
      </c>
      <c r="K84" s="18">
        <v>520</v>
      </c>
      <c r="L84" s="15">
        <v>82</v>
      </c>
    </row>
    <row r="85" spans="1:12" x14ac:dyDescent="0.25">
      <c r="A85" s="8" t="s">
        <v>76</v>
      </c>
      <c r="B85" s="15">
        <v>94</v>
      </c>
      <c r="C85" s="15">
        <v>37</v>
      </c>
      <c r="D85" s="15">
        <v>63</v>
      </c>
      <c r="E85" s="15">
        <v>17</v>
      </c>
      <c r="F85" s="15">
        <v>85</v>
      </c>
      <c r="G85" s="15">
        <v>11</v>
      </c>
      <c r="H85" s="16">
        <v>105</v>
      </c>
      <c r="I85" s="16">
        <v>16</v>
      </c>
      <c r="J85" s="17">
        <f t="shared" si="1"/>
        <v>81</v>
      </c>
      <c r="K85" s="18"/>
      <c r="L85" s="15"/>
    </row>
    <row r="86" spans="1:12" x14ac:dyDescent="0.25">
      <c r="A86" s="8" t="s">
        <v>77</v>
      </c>
      <c r="B86" s="15">
        <v>120</v>
      </c>
      <c r="C86" s="15">
        <v>14</v>
      </c>
      <c r="D86" s="15">
        <v>0</v>
      </c>
      <c r="E86" s="15">
        <v>0</v>
      </c>
      <c r="F86" s="15">
        <v>0</v>
      </c>
      <c r="G86" s="15">
        <v>0</v>
      </c>
      <c r="H86" s="16">
        <v>0</v>
      </c>
      <c r="I86" s="16">
        <v>0</v>
      </c>
      <c r="J86" s="17">
        <f t="shared" si="1"/>
        <v>14</v>
      </c>
      <c r="K86" s="18">
        <v>14</v>
      </c>
      <c r="L86" s="15">
        <v>0</v>
      </c>
    </row>
    <row r="87" spans="1:12" x14ac:dyDescent="0.25">
      <c r="A87" s="8" t="s">
        <v>78</v>
      </c>
      <c r="B87" s="15">
        <v>204</v>
      </c>
      <c r="C87" s="15">
        <v>63</v>
      </c>
      <c r="D87" s="15">
        <v>0</v>
      </c>
      <c r="E87" s="15">
        <v>0</v>
      </c>
      <c r="F87" s="15">
        <v>0</v>
      </c>
      <c r="G87" s="15">
        <v>0</v>
      </c>
      <c r="H87" s="16">
        <v>0</v>
      </c>
      <c r="I87" s="16">
        <v>0</v>
      </c>
      <c r="J87" s="17">
        <f t="shared" si="1"/>
        <v>63</v>
      </c>
      <c r="K87" s="18"/>
      <c r="L87" s="15"/>
    </row>
    <row r="88" spans="1:12" x14ac:dyDescent="0.25">
      <c r="A88" s="8" t="s">
        <v>79</v>
      </c>
      <c r="B88" s="15">
        <v>11</v>
      </c>
      <c r="C88" s="15">
        <v>22</v>
      </c>
      <c r="D88" s="15">
        <v>5</v>
      </c>
      <c r="E88" s="15">
        <v>4</v>
      </c>
      <c r="F88" s="15">
        <v>9</v>
      </c>
      <c r="G88" s="15">
        <v>18</v>
      </c>
      <c r="H88" s="16">
        <v>9</v>
      </c>
      <c r="I88" s="16">
        <v>12</v>
      </c>
      <c r="J88" s="17">
        <f t="shared" si="1"/>
        <v>56</v>
      </c>
      <c r="K88" s="18">
        <v>75</v>
      </c>
      <c r="L88" s="15">
        <v>0</v>
      </c>
    </row>
    <row r="89" spans="1:12" x14ac:dyDescent="0.25">
      <c r="A89" s="8" t="s">
        <v>80</v>
      </c>
      <c r="B89" s="15">
        <v>28</v>
      </c>
      <c r="C89" s="15">
        <v>5</v>
      </c>
      <c r="D89" s="15">
        <v>15</v>
      </c>
      <c r="E89" s="15">
        <v>11</v>
      </c>
      <c r="F89" s="15">
        <v>11</v>
      </c>
      <c r="G89" s="15">
        <v>11</v>
      </c>
      <c r="H89" s="16">
        <v>6</v>
      </c>
      <c r="I89" s="16">
        <v>7</v>
      </c>
      <c r="J89" s="17">
        <f t="shared" si="1"/>
        <v>34</v>
      </c>
      <c r="K89" s="18">
        <v>55</v>
      </c>
      <c r="L89" s="15">
        <v>4</v>
      </c>
    </row>
    <row r="90" spans="1:12" x14ac:dyDescent="0.25">
      <c r="A90" s="8" t="s">
        <v>81</v>
      </c>
      <c r="B90" s="15">
        <v>4</v>
      </c>
      <c r="C90" s="15">
        <v>3</v>
      </c>
      <c r="D90" s="15">
        <v>0</v>
      </c>
      <c r="E90" s="15">
        <v>0</v>
      </c>
      <c r="F90" s="15">
        <v>0</v>
      </c>
      <c r="G90" s="15">
        <v>0</v>
      </c>
      <c r="H90" s="16">
        <v>0</v>
      </c>
      <c r="I90" s="16">
        <v>0</v>
      </c>
      <c r="J90" s="17">
        <f t="shared" si="1"/>
        <v>3</v>
      </c>
      <c r="K90" s="18"/>
      <c r="L90" s="15">
        <v>0</v>
      </c>
    </row>
    <row r="91" spans="1:12" x14ac:dyDescent="0.25">
      <c r="A91" s="8" t="s">
        <v>82</v>
      </c>
      <c r="B91" s="15">
        <v>90</v>
      </c>
      <c r="C91" s="15">
        <v>15</v>
      </c>
      <c r="D91" s="15">
        <v>0</v>
      </c>
      <c r="E91" s="15">
        <v>0</v>
      </c>
      <c r="F91" s="15">
        <v>61</v>
      </c>
      <c r="G91" s="15">
        <v>0</v>
      </c>
      <c r="H91" s="16">
        <v>0</v>
      </c>
      <c r="I91" s="16">
        <v>0</v>
      </c>
      <c r="J91" s="17">
        <f t="shared" si="1"/>
        <v>15</v>
      </c>
      <c r="K91" s="18">
        <v>314</v>
      </c>
      <c r="L91" s="15">
        <v>17</v>
      </c>
    </row>
    <row r="92" spans="1:12" x14ac:dyDescent="0.25">
      <c r="A92" s="8" t="s">
        <v>83</v>
      </c>
      <c r="B92" s="15">
        <v>8</v>
      </c>
      <c r="C92" s="15">
        <v>3</v>
      </c>
      <c r="D92" s="15">
        <v>3</v>
      </c>
      <c r="E92" s="15">
        <v>5</v>
      </c>
      <c r="F92" s="15">
        <v>9</v>
      </c>
      <c r="G92" s="15">
        <v>18</v>
      </c>
      <c r="H92" s="16">
        <v>9</v>
      </c>
      <c r="I92" s="16">
        <v>15</v>
      </c>
      <c r="J92" s="17">
        <f t="shared" si="1"/>
        <v>41</v>
      </c>
      <c r="K92" s="18">
        <v>53</v>
      </c>
      <c r="L92" s="15">
        <v>0</v>
      </c>
    </row>
    <row r="93" spans="1:12" x14ac:dyDescent="0.25">
      <c r="A93" s="8" t="s">
        <v>84</v>
      </c>
      <c r="B93" s="15">
        <v>52</v>
      </c>
      <c r="C93" s="15">
        <v>6</v>
      </c>
      <c r="D93" s="15">
        <v>0</v>
      </c>
      <c r="E93" s="15">
        <v>0</v>
      </c>
      <c r="F93" s="15">
        <v>0</v>
      </c>
      <c r="G93" s="15">
        <v>0</v>
      </c>
      <c r="H93" s="16">
        <v>0</v>
      </c>
      <c r="I93" s="16">
        <v>0</v>
      </c>
      <c r="J93" s="17">
        <f t="shared" si="1"/>
        <v>6</v>
      </c>
      <c r="K93" s="18">
        <v>126</v>
      </c>
      <c r="L93" s="15">
        <v>3</v>
      </c>
    </row>
    <row r="94" spans="1:12" s="6" customFormat="1" x14ac:dyDescent="0.25">
      <c r="A94" s="8" t="s">
        <v>100</v>
      </c>
      <c r="B94" s="15">
        <v>0</v>
      </c>
      <c r="C94" s="15">
        <v>40</v>
      </c>
      <c r="D94" s="15">
        <v>0</v>
      </c>
      <c r="E94" s="15">
        <v>0</v>
      </c>
      <c r="F94" s="15">
        <v>0</v>
      </c>
      <c r="G94" s="15">
        <v>0</v>
      </c>
      <c r="H94" s="16">
        <v>0</v>
      </c>
      <c r="I94" s="16">
        <v>0</v>
      </c>
      <c r="J94" s="17">
        <v>40</v>
      </c>
      <c r="K94" s="18">
        <v>0</v>
      </c>
      <c r="L94" s="15">
        <v>0</v>
      </c>
    </row>
    <row r="95" spans="1:12" x14ac:dyDescent="0.25">
      <c r="A95" s="9" t="s">
        <v>85</v>
      </c>
      <c r="B95" s="19">
        <v>8736</v>
      </c>
      <c r="C95" s="19">
        <f>SUM(C9:C94)</f>
        <v>2307</v>
      </c>
      <c r="D95" s="19">
        <f>SUM(D9:D94)</f>
        <v>5838</v>
      </c>
      <c r="E95" s="19">
        <f>SUM(E9:E94)</f>
        <v>1438</v>
      </c>
      <c r="F95" s="19">
        <f>SUM(F8:F94)</f>
        <v>5968</v>
      </c>
      <c r="G95" s="19">
        <f t="shared" ref="G95:L95" si="2">SUM(G9:G94)</f>
        <v>1780</v>
      </c>
      <c r="H95" s="19">
        <f t="shared" si="2"/>
        <v>6292</v>
      </c>
      <c r="I95" s="19">
        <f t="shared" si="2"/>
        <v>1549</v>
      </c>
      <c r="J95" s="20">
        <f t="shared" si="2"/>
        <v>7074</v>
      </c>
      <c r="K95" s="20">
        <f t="shared" si="2"/>
        <v>18048</v>
      </c>
      <c r="L95" s="19">
        <f t="shared" si="2"/>
        <v>6458</v>
      </c>
    </row>
  </sheetData>
  <mergeCells count="18">
    <mergeCell ref="K3:K7"/>
    <mergeCell ref="J3:J7"/>
    <mergeCell ref="A2:L2"/>
    <mergeCell ref="I1:L1"/>
    <mergeCell ref="A3:A7"/>
    <mergeCell ref="B3:C3"/>
    <mergeCell ref="D3:E3"/>
    <mergeCell ref="F3:G3"/>
    <mergeCell ref="H3:I3"/>
    <mergeCell ref="L3:L7"/>
    <mergeCell ref="B4:B7"/>
    <mergeCell ref="C4:C7"/>
    <mergeCell ref="D4:D7"/>
    <mergeCell ref="E4:E7"/>
    <mergeCell ref="F4:F7"/>
    <mergeCell ref="G4:G7"/>
    <mergeCell ref="H4:H7"/>
    <mergeCell ref="I4:I7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5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3" workbookViewId="0">
      <selection activeCell="N11" sqref="N11"/>
    </sheetView>
  </sheetViews>
  <sheetFormatPr defaultRowHeight="15" x14ac:dyDescent="0.25"/>
  <cols>
    <col min="1" max="1" width="2.42578125" customWidth="1"/>
    <col min="2" max="2" width="30.140625" customWidth="1"/>
    <col min="3" max="3" width="10.7109375" customWidth="1"/>
    <col min="4" max="4" width="12.140625" customWidth="1"/>
    <col min="5" max="5" width="11.7109375" style="6" customWidth="1"/>
    <col min="6" max="6" width="12.85546875" customWidth="1"/>
    <col min="7" max="7" width="12.140625" style="6" customWidth="1"/>
    <col min="8" max="8" width="14.140625" customWidth="1"/>
    <col min="9" max="9" width="12.7109375" style="6" customWidth="1"/>
    <col min="10" max="10" width="12.5703125" customWidth="1"/>
    <col min="11" max="11" width="9.140625" style="6" customWidth="1"/>
    <col min="12" max="12" width="12.140625" style="6" customWidth="1"/>
    <col min="13" max="13" width="13.42578125" customWidth="1"/>
  </cols>
  <sheetData>
    <row r="1" spans="1:13" s="6" customFormat="1" hidden="1" x14ac:dyDescent="0.25"/>
    <row r="2" spans="1:13" s="6" customFormat="1" hidden="1" x14ac:dyDescent="0.25"/>
    <row r="3" spans="1:13" s="6" customFormat="1" ht="18.75" x14ac:dyDescent="0.3">
      <c r="J3" s="23" t="s">
        <v>112</v>
      </c>
      <c r="K3" s="23"/>
      <c r="L3" s="23"/>
      <c r="M3" s="23"/>
    </row>
    <row r="4" spans="1:13" s="6" customFormat="1" ht="48" customHeight="1" x14ac:dyDescent="0.25">
      <c r="A4" s="22" t="s">
        <v>111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6" customFormat="1" x14ac:dyDescent="0.25">
      <c r="A5" s="24" t="s">
        <v>0</v>
      </c>
      <c r="B5" s="24" t="s">
        <v>1</v>
      </c>
      <c r="C5" s="24" t="s">
        <v>90</v>
      </c>
      <c r="D5" s="24"/>
      <c r="E5" s="24" t="s">
        <v>91</v>
      </c>
      <c r="F5" s="24"/>
      <c r="G5" s="24" t="s">
        <v>93</v>
      </c>
      <c r="H5" s="24"/>
      <c r="I5" s="24" t="s">
        <v>94</v>
      </c>
      <c r="J5" s="24"/>
      <c r="K5" s="26" t="s">
        <v>107</v>
      </c>
      <c r="L5" s="26" t="s">
        <v>95</v>
      </c>
      <c r="M5" s="25" t="s">
        <v>86</v>
      </c>
    </row>
    <row r="6" spans="1:13" ht="15" customHeight="1" x14ac:dyDescent="0.25">
      <c r="A6" s="24"/>
      <c r="B6" s="24"/>
      <c r="C6" s="24" t="s">
        <v>92</v>
      </c>
      <c r="D6" s="24" t="s">
        <v>87</v>
      </c>
      <c r="E6" s="24" t="s">
        <v>92</v>
      </c>
      <c r="F6" s="24" t="s">
        <v>88</v>
      </c>
      <c r="G6" s="24" t="s">
        <v>92</v>
      </c>
      <c r="H6" s="24" t="s">
        <v>106</v>
      </c>
      <c r="I6" s="24" t="s">
        <v>92</v>
      </c>
      <c r="J6" s="24" t="s">
        <v>89</v>
      </c>
      <c r="K6" s="27"/>
      <c r="L6" s="27"/>
      <c r="M6" s="25"/>
    </row>
    <row r="7" spans="1:13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7"/>
      <c r="L7" s="27"/>
      <c r="M7" s="25"/>
    </row>
    <row r="8" spans="1:13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7"/>
      <c r="L8" s="27"/>
      <c r="M8" s="25"/>
    </row>
    <row r="9" spans="1:13" ht="39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8"/>
      <c r="L9" s="28"/>
      <c r="M9" s="25"/>
    </row>
    <row r="10" spans="1:13" x14ac:dyDescent="0.25">
      <c r="A10" s="11">
        <v>1</v>
      </c>
      <c r="B10" s="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</row>
    <row r="11" spans="1:13" x14ac:dyDescent="0.25">
      <c r="A11" s="1">
        <v>1</v>
      </c>
      <c r="B11" s="4" t="s">
        <v>2</v>
      </c>
      <c r="C11" s="15">
        <v>17</v>
      </c>
      <c r="D11" s="15">
        <v>5</v>
      </c>
      <c r="E11" s="15">
        <v>28</v>
      </c>
      <c r="F11" s="15">
        <v>11</v>
      </c>
      <c r="G11" s="15">
        <v>31</v>
      </c>
      <c r="H11" s="15">
        <v>5</v>
      </c>
      <c r="I11" s="15">
        <v>40</v>
      </c>
      <c r="J11" s="15">
        <v>20</v>
      </c>
      <c r="K11" s="15">
        <f>D11+F11+H11+J11</f>
        <v>41</v>
      </c>
      <c r="L11" s="12">
        <v>73</v>
      </c>
      <c r="M11" s="12">
        <v>20</v>
      </c>
    </row>
    <row r="12" spans="1:13" x14ac:dyDescent="0.25">
      <c r="A12" s="1">
        <v>2</v>
      </c>
      <c r="B12" s="4" t="s">
        <v>3</v>
      </c>
      <c r="C12" s="15">
        <v>18</v>
      </c>
      <c r="D12" s="15">
        <v>10</v>
      </c>
      <c r="E12" s="15">
        <v>38</v>
      </c>
      <c r="F12" s="15">
        <v>10</v>
      </c>
      <c r="G12" s="15">
        <v>25</v>
      </c>
      <c r="H12" s="15">
        <f>6+4</f>
        <v>10</v>
      </c>
      <c r="I12" s="15">
        <v>69</v>
      </c>
      <c r="J12" s="15">
        <v>35</v>
      </c>
      <c r="K12" s="15">
        <f t="shared" ref="K12:K75" si="0">D12+F12+H12+J12</f>
        <v>65</v>
      </c>
      <c r="L12" s="12">
        <f>146+J12</f>
        <v>181</v>
      </c>
      <c r="M12" s="12">
        <v>30</v>
      </c>
    </row>
    <row r="13" spans="1:13" x14ac:dyDescent="0.25">
      <c r="A13" s="1">
        <v>3</v>
      </c>
      <c r="B13" s="4" t="s">
        <v>4</v>
      </c>
      <c r="C13" s="15">
        <v>176</v>
      </c>
      <c r="D13" s="15">
        <v>108</v>
      </c>
      <c r="E13" s="15">
        <v>101</v>
      </c>
      <c r="F13" s="15">
        <v>19</v>
      </c>
      <c r="G13" s="15">
        <v>161</v>
      </c>
      <c r="H13" s="15">
        <f>41+47</f>
        <v>88</v>
      </c>
      <c r="I13" s="15">
        <v>90</v>
      </c>
      <c r="J13" s="15">
        <v>37</v>
      </c>
      <c r="K13" s="15">
        <f t="shared" si="0"/>
        <v>252</v>
      </c>
      <c r="L13" s="12">
        <v>1457</v>
      </c>
      <c r="M13" s="12">
        <v>158</v>
      </c>
    </row>
    <row r="14" spans="1:13" x14ac:dyDescent="0.25">
      <c r="A14" s="1">
        <v>4</v>
      </c>
      <c r="B14" s="4" t="s">
        <v>5</v>
      </c>
      <c r="C14" s="15">
        <v>47</v>
      </c>
      <c r="D14" s="15">
        <v>15</v>
      </c>
      <c r="E14" s="15">
        <v>77</v>
      </c>
      <c r="F14" s="15">
        <v>39</v>
      </c>
      <c r="G14" s="15">
        <v>49</v>
      </c>
      <c r="H14" s="15">
        <f>9+17</f>
        <v>26</v>
      </c>
      <c r="I14" s="15">
        <v>114</v>
      </c>
      <c r="J14" s="15">
        <v>30</v>
      </c>
      <c r="K14" s="15">
        <f t="shared" si="0"/>
        <v>110</v>
      </c>
      <c r="L14" s="12">
        <v>287</v>
      </c>
      <c r="M14" s="12">
        <v>38</v>
      </c>
    </row>
    <row r="15" spans="1:13" x14ac:dyDescent="0.25">
      <c r="A15" s="1">
        <v>5</v>
      </c>
      <c r="B15" s="4" t="s">
        <v>6</v>
      </c>
      <c r="C15" s="15">
        <v>106</v>
      </c>
      <c r="D15" s="15">
        <v>53</v>
      </c>
      <c r="E15" s="15">
        <v>121</v>
      </c>
      <c r="F15" s="15">
        <v>30</v>
      </c>
      <c r="G15" s="15">
        <v>419</v>
      </c>
      <c r="H15" s="15">
        <f>70+70</f>
        <v>140</v>
      </c>
      <c r="I15" s="15">
        <v>262</v>
      </c>
      <c r="J15" s="15">
        <v>70</v>
      </c>
      <c r="K15" s="15">
        <f t="shared" si="0"/>
        <v>293</v>
      </c>
      <c r="L15" s="12">
        <v>423</v>
      </c>
      <c r="M15" s="12">
        <v>97</v>
      </c>
    </row>
    <row r="16" spans="1:13" x14ac:dyDescent="0.25">
      <c r="A16" s="1">
        <v>6</v>
      </c>
      <c r="B16" s="4" t="s">
        <v>7</v>
      </c>
      <c r="C16" s="15">
        <v>74</v>
      </c>
      <c r="D16" s="15">
        <v>28</v>
      </c>
      <c r="E16" s="15">
        <v>61</v>
      </c>
      <c r="F16" s="15">
        <v>24</v>
      </c>
      <c r="G16" s="15">
        <v>71</v>
      </c>
      <c r="H16" s="15">
        <f>13+15</f>
        <v>28</v>
      </c>
      <c r="I16" s="15">
        <v>94</v>
      </c>
      <c r="J16" s="15">
        <v>50</v>
      </c>
      <c r="K16" s="15">
        <f t="shared" si="0"/>
        <v>130</v>
      </c>
      <c r="L16" s="12">
        <v>137</v>
      </c>
      <c r="M16" s="12">
        <v>30</v>
      </c>
    </row>
    <row r="17" spans="1:13" x14ac:dyDescent="0.25">
      <c r="A17" s="1">
        <v>7</v>
      </c>
      <c r="B17" s="4" t="s">
        <v>108</v>
      </c>
      <c r="C17" s="15">
        <v>58</v>
      </c>
      <c r="D17" s="15">
        <v>23</v>
      </c>
      <c r="E17" s="15">
        <v>58</v>
      </c>
      <c r="F17" s="15">
        <v>23</v>
      </c>
      <c r="G17" s="15">
        <v>61</v>
      </c>
      <c r="H17" s="15">
        <f>10+20</f>
        <v>30</v>
      </c>
      <c r="I17" s="15">
        <v>129</v>
      </c>
      <c r="J17" s="15">
        <v>45</v>
      </c>
      <c r="K17" s="15">
        <f t="shared" si="0"/>
        <v>121</v>
      </c>
      <c r="L17" s="12">
        <v>158</v>
      </c>
      <c r="M17" s="12">
        <v>44</v>
      </c>
    </row>
    <row r="18" spans="1:13" x14ac:dyDescent="0.25">
      <c r="A18" s="1">
        <v>8</v>
      </c>
      <c r="B18" s="4" t="s">
        <v>8</v>
      </c>
      <c r="C18" s="15">
        <v>24</v>
      </c>
      <c r="D18" s="15">
        <v>21</v>
      </c>
      <c r="E18" s="15">
        <v>45</v>
      </c>
      <c r="F18" s="15">
        <v>11</v>
      </c>
      <c r="G18" s="15">
        <v>79</v>
      </c>
      <c r="H18" s="15">
        <f>22+14</f>
        <v>36</v>
      </c>
      <c r="I18" s="15">
        <v>114</v>
      </c>
      <c r="J18" s="15">
        <v>59</v>
      </c>
      <c r="K18" s="15">
        <f t="shared" si="0"/>
        <v>127</v>
      </c>
      <c r="L18" s="12">
        <v>218</v>
      </c>
      <c r="M18" s="12">
        <v>8</v>
      </c>
    </row>
    <row r="19" spans="1:13" x14ac:dyDescent="0.25">
      <c r="A19" s="1">
        <v>9</v>
      </c>
      <c r="B19" s="4" t="s">
        <v>109</v>
      </c>
      <c r="C19" s="15">
        <v>35</v>
      </c>
      <c r="D19" s="15">
        <v>22</v>
      </c>
      <c r="E19" s="15">
        <v>100</v>
      </c>
      <c r="F19" s="15">
        <v>25</v>
      </c>
      <c r="G19" s="15">
        <v>87</v>
      </c>
      <c r="H19" s="15">
        <f>22+21</f>
        <v>43</v>
      </c>
      <c r="I19" s="15">
        <v>95</v>
      </c>
      <c r="J19" s="15">
        <v>31</v>
      </c>
      <c r="K19" s="15">
        <f t="shared" si="0"/>
        <v>121</v>
      </c>
      <c r="L19" s="12">
        <v>112</v>
      </c>
      <c r="M19" s="12">
        <v>23</v>
      </c>
    </row>
    <row r="20" spans="1:13" x14ac:dyDescent="0.25">
      <c r="A20" s="1">
        <v>10</v>
      </c>
      <c r="B20" s="4" t="s">
        <v>9</v>
      </c>
      <c r="C20" s="15">
        <v>13</v>
      </c>
      <c r="D20" s="15">
        <v>13</v>
      </c>
      <c r="E20" s="15">
        <v>54</v>
      </c>
      <c r="F20" s="15">
        <v>21</v>
      </c>
      <c r="G20" s="15">
        <v>55</v>
      </c>
      <c r="H20" s="15">
        <f>11+14</f>
        <v>25</v>
      </c>
      <c r="I20" s="15">
        <v>45</v>
      </c>
      <c r="J20" s="15">
        <v>21</v>
      </c>
      <c r="K20" s="15">
        <f t="shared" si="0"/>
        <v>80</v>
      </c>
      <c r="L20" s="12">
        <v>102</v>
      </c>
      <c r="M20" s="12">
        <v>10</v>
      </c>
    </row>
    <row r="21" spans="1:13" x14ac:dyDescent="0.25">
      <c r="A21" s="1">
        <v>11</v>
      </c>
      <c r="B21" s="4" t="s">
        <v>10</v>
      </c>
      <c r="C21" s="15">
        <v>0</v>
      </c>
      <c r="D21" s="15">
        <v>5</v>
      </c>
      <c r="E21" s="15">
        <v>14</v>
      </c>
      <c r="F21" s="15">
        <v>5</v>
      </c>
      <c r="G21" s="15">
        <v>27</v>
      </c>
      <c r="H21" s="15">
        <f>6+7</f>
        <v>13</v>
      </c>
      <c r="I21" s="15">
        <v>15</v>
      </c>
      <c r="J21" s="15">
        <v>3</v>
      </c>
      <c r="K21" s="15">
        <f t="shared" si="0"/>
        <v>26</v>
      </c>
      <c r="L21" s="12">
        <v>216</v>
      </c>
      <c r="M21" s="12">
        <v>46</v>
      </c>
    </row>
    <row r="22" spans="1:13" x14ac:dyDescent="0.25">
      <c r="A22" s="1">
        <v>12</v>
      </c>
      <c r="B22" s="4" t="s">
        <v>11</v>
      </c>
      <c r="C22" s="15">
        <v>69</v>
      </c>
      <c r="D22" s="15">
        <v>17</v>
      </c>
      <c r="E22" s="15">
        <v>19</v>
      </c>
      <c r="F22" s="15">
        <v>7</v>
      </c>
      <c r="G22" s="15">
        <v>61</v>
      </c>
      <c r="H22" s="15">
        <f>10+23</f>
        <v>33</v>
      </c>
      <c r="I22" s="15">
        <v>76</v>
      </c>
      <c r="J22" s="15">
        <v>27</v>
      </c>
      <c r="K22" s="15">
        <f t="shared" si="0"/>
        <v>84</v>
      </c>
      <c r="L22" s="12">
        <v>453</v>
      </c>
      <c r="M22" s="12">
        <v>49</v>
      </c>
    </row>
    <row r="23" spans="1:13" x14ac:dyDescent="0.25">
      <c r="A23" s="1">
        <v>13</v>
      </c>
      <c r="B23" s="4" t="s">
        <v>12</v>
      </c>
      <c r="C23" s="15">
        <v>22</v>
      </c>
      <c r="D23" s="15">
        <v>13</v>
      </c>
      <c r="E23" s="15">
        <v>108</v>
      </c>
      <c r="F23" s="15">
        <v>27</v>
      </c>
      <c r="G23" s="15">
        <v>84</v>
      </c>
      <c r="H23" s="15">
        <f>21+19</f>
        <v>40</v>
      </c>
      <c r="I23" s="15">
        <v>115</v>
      </c>
      <c r="J23" s="15">
        <v>41</v>
      </c>
      <c r="K23" s="15">
        <f t="shared" si="0"/>
        <v>121</v>
      </c>
      <c r="L23" s="12">
        <v>223</v>
      </c>
      <c r="M23" s="12">
        <v>0</v>
      </c>
    </row>
    <row r="24" spans="1:13" x14ac:dyDescent="0.25">
      <c r="A24" s="1">
        <v>14</v>
      </c>
      <c r="B24" s="4" t="s">
        <v>13</v>
      </c>
      <c r="C24" s="15">
        <v>108</v>
      </c>
      <c r="D24" s="15">
        <v>67</v>
      </c>
      <c r="E24" s="15">
        <v>121</v>
      </c>
      <c r="F24" s="15">
        <v>30</v>
      </c>
      <c r="G24" s="15">
        <v>89</v>
      </c>
      <c r="H24" s="15">
        <f>23+25</f>
        <v>48</v>
      </c>
      <c r="I24" s="15">
        <v>107</v>
      </c>
      <c r="J24" s="15">
        <v>36</v>
      </c>
      <c r="K24" s="15">
        <f t="shared" si="0"/>
        <v>181</v>
      </c>
      <c r="L24" s="12">
        <v>279</v>
      </c>
      <c r="M24" s="12">
        <v>71</v>
      </c>
    </row>
    <row r="25" spans="1:13" x14ac:dyDescent="0.25">
      <c r="A25" s="1">
        <v>15</v>
      </c>
      <c r="B25" s="4" t="s">
        <v>14</v>
      </c>
      <c r="C25" s="15">
        <v>64</v>
      </c>
      <c r="D25" s="15">
        <v>46</v>
      </c>
      <c r="E25" s="15">
        <v>152</v>
      </c>
      <c r="F25" s="15">
        <v>38</v>
      </c>
      <c r="G25" s="15">
        <v>164</v>
      </c>
      <c r="H25" s="15">
        <f>42+51</f>
        <v>93</v>
      </c>
      <c r="I25" s="15">
        <v>135</v>
      </c>
      <c r="J25" s="15">
        <v>47</v>
      </c>
      <c r="K25" s="15">
        <f t="shared" si="0"/>
        <v>224</v>
      </c>
      <c r="L25" s="12">
        <v>354</v>
      </c>
      <c r="M25" s="12">
        <v>141</v>
      </c>
    </row>
    <row r="26" spans="1:13" x14ac:dyDescent="0.25">
      <c r="A26" s="1">
        <v>16</v>
      </c>
      <c r="B26" s="4" t="s">
        <v>15</v>
      </c>
      <c r="C26" s="15">
        <v>36</v>
      </c>
      <c r="D26" s="15">
        <v>24</v>
      </c>
      <c r="E26" s="15">
        <v>40</v>
      </c>
      <c r="F26" s="15">
        <v>10</v>
      </c>
      <c r="G26" s="15">
        <v>49</v>
      </c>
      <c r="H26" s="15">
        <f>13+13</f>
        <v>26</v>
      </c>
      <c r="I26" s="15">
        <v>46</v>
      </c>
      <c r="J26" s="15">
        <v>14</v>
      </c>
      <c r="K26" s="15">
        <f t="shared" si="0"/>
        <v>74</v>
      </c>
      <c r="L26" s="12">
        <v>107</v>
      </c>
      <c r="M26" s="12">
        <v>21</v>
      </c>
    </row>
    <row r="27" spans="1:13" x14ac:dyDescent="0.25">
      <c r="A27" s="1">
        <v>17</v>
      </c>
      <c r="B27" s="4" t="s">
        <v>16</v>
      </c>
      <c r="C27" s="15">
        <v>147</v>
      </c>
      <c r="D27" s="15">
        <v>76</v>
      </c>
      <c r="E27" s="15">
        <v>56</v>
      </c>
      <c r="F27" s="15">
        <v>14</v>
      </c>
      <c r="G27" s="15">
        <v>92</v>
      </c>
      <c r="H27" s="15">
        <v>23</v>
      </c>
      <c r="I27" s="15">
        <v>162</v>
      </c>
      <c r="J27" s="15">
        <v>25</v>
      </c>
      <c r="K27" s="15">
        <f t="shared" si="0"/>
        <v>138</v>
      </c>
      <c r="L27" s="12">
        <v>787</v>
      </c>
      <c r="M27" s="12">
        <v>137</v>
      </c>
    </row>
    <row r="28" spans="1:13" x14ac:dyDescent="0.25">
      <c r="A28" s="1">
        <v>18</v>
      </c>
      <c r="B28" s="4" t="s">
        <v>17</v>
      </c>
      <c r="C28" s="15">
        <v>33</v>
      </c>
      <c r="D28" s="15">
        <v>33</v>
      </c>
      <c r="E28" s="15">
        <v>87</v>
      </c>
      <c r="F28" s="15">
        <v>22</v>
      </c>
      <c r="G28" s="15">
        <v>65</v>
      </c>
      <c r="H28" s="15">
        <f>16+9</f>
        <v>25</v>
      </c>
      <c r="I28" s="15">
        <v>71</v>
      </c>
      <c r="J28" s="15">
        <v>35</v>
      </c>
      <c r="K28" s="15">
        <f t="shared" si="0"/>
        <v>115</v>
      </c>
      <c r="L28" s="12">
        <v>163</v>
      </c>
      <c r="M28" s="12">
        <v>55</v>
      </c>
    </row>
    <row r="29" spans="1:13" x14ac:dyDescent="0.25">
      <c r="A29" s="1">
        <v>19</v>
      </c>
      <c r="B29" s="4" t="s">
        <v>18</v>
      </c>
      <c r="C29" s="15">
        <v>22</v>
      </c>
      <c r="D29" s="15">
        <v>13</v>
      </c>
      <c r="E29" s="15">
        <v>36</v>
      </c>
      <c r="F29" s="15">
        <v>14</v>
      </c>
      <c r="G29" s="15">
        <v>66</v>
      </c>
      <c r="H29" s="15">
        <f>12+21</f>
        <v>33</v>
      </c>
      <c r="I29" s="15">
        <v>97</v>
      </c>
      <c r="J29" s="15">
        <v>33</v>
      </c>
      <c r="K29" s="15">
        <f t="shared" si="0"/>
        <v>93</v>
      </c>
      <c r="L29" s="12">
        <v>466</v>
      </c>
      <c r="M29" s="12">
        <v>52</v>
      </c>
    </row>
    <row r="30" spans="1:13" x14ac:dyDescent="0.25">
      <c r="A30" s="1">
        <v>20</v>
      </c>
      <c r="B30" s="4" t="s">
        <v>19</v>
      </c>
      <c r="C30" s="15">
        <v>2</v>
      </c>
      <c r="D30" s="15">
        <v>2</v>
      </c>
      <c r="E30" s="15">
        <v>30</v>
      </c>
      <c r="F30" s="15">
        <v>12</v>
      </c>
      <c r="G30" s="15">
        <v>22</v>
      </c>
      <c r="H30" s="15">
        <f>3+3</f>
        <v>6</v>
      </c>
      <c r="I30" s="15">
        <v>33</v>
      </c>
      <c r="J30" s="15">
        <v>16</v>
      </c>
      <c r="K30" s="15">
        <f t="shared" si="0"/>
        <v>36</v>
      </c>
      <c r="L30" s="12">
        <v>123</v>
      </c>
      <c r="M30" s="12">
        <v>33</v>
      </c>
    </row>
    <row r="31" spans="1:13" x14ac:dyDescent="0.25">
      <c r="A31" s="1">
        <v>21</v>
      </c>
      <c r="B31" s="4" t="s">
        <v>20</v>
      </c>
      <c r="C31" s="15">
        <v>63</v>
      </c>
      <c r="D31" s="15">
        <v>63</v>
      </c>
      <c r="E31" s="15">
        <v>304</v>
      </c>
      <c r="F31" s="15">
        <v>70</v>
      </c>
      <c r="G31" s="15">
        <v>191</v>
      </c>
      <c r="H31" s="15">
        <f>47+44</f>
        <v>91</v>
      </c>
      <c r="I31" s="15">
        <v>110</v>
      </c>
      <c r="J31" s="15">
        <v>38</v>
      </c>
      <c r="K31" s="15">
        <f t="shared" si="0"/>
        <v>262</v>
      </c>
      <c r="L31" s="12">
        <f>347+J31</f>
        <v>385</v>
      </c>
      <c r="M31" s="12">
        <v>72</v>
      </c>
    </row>
    <row r="32" spans="1:13" x14ac:dyDescent="0.25">
      <c r="A32" s="1">
        <v>22</v>
      </c>
      <c r="B32" s="4" t="s">
        <v>21</v>
      </c>
      <c r="C32" s="15">
        <v>42</v>
      </c>
      <c r="D32" s="15">
        <v>16</v>
      </c>
      <c r="E32" s="15">
        <v>70</v>
      </c>
      <c r="F32" s="15">
        <v>27</v>
      </c>
      <c r="G32" s="15">
        <v>57</v>
      </c>
      <c r="H32" s="15">
        <f>10+16</f>
        <v>26</v>
      </c>
      <c r="I32" s="15">
        <v>32</v>
      </c>
      <c r="J32" s="15">
        <v>15</v>
      </c>
      <c r="K32" s="15">
        <f t="shared" si="0"/>
        <v>84</v>
      </c>
      <c r="L32" s="12">
        <v>366</v>
      </c>
      <c r="M32" s="12">
        <v>15</v>
      </c>
    </row>
    <row r="33" spans="1:13" x14ac:dyDescent="0.25">
      <c r="A33" s="1">
        <v>23</v>
      </c>
      <c r="B33" s="4" t="s">
        <v>22</v>
      </c>
      <c r="C33" s="15">
        <v>75</v>
      </c>
      <c r="D33" s="15">
        <v>23</v>
      </c>
      <c r="E33" s="15">
        <v>140</v>
      </c>
      <c r="F33" s="15">
        <v>55</v>
      </c>
      <c r="G33" s="15">
        <v>146</v>
      </c>
      <c r="H33" s="15">
        <f>25+53</f>
        <v>78</v>
      </c>
      <c r="I33" s="15">
        <v>63</v>
      </c>
      <c r="J33" s="15">
        <v>22</v>
      </c>
      <c r="K33" s="15">
        <f t="shared" si="0"/>
        <v>178</v>
      </c>
      <c r="L33" s="12">
        <v>567</v>
      </c>
      <c r="M33" s="12">
        <v>92</v>
      </c>
    </row>
    <row r="34" spans="1:13" x14ac:dyDescent="0.25">
      <c r="A34" s="1">
        <v>24</v>
      </c>
      <c r="B34" s="4" t="s">
        <v>23</v>
      </c>
      <c r="C34" s="15">
        <v>73</v>
      </c>
      <c r="D34" s="15">
        <v>60</v>
      </c>
      <c r="E34" s="15">
        <v>83</v>
      </c>
      <c r="F34" s="15">
        <v>21</v>
      </c>
      <c r="G34" s="15">
        <v>97</v>
      </c>
      <c r="H34" s="15">
        <f>25+31</f>
        <v>56</v>
      </c>
      <c r="I34" s="15">
        <v>160</v>
      </c>
      <c r="J34" s="15">
        <v>57</v>
      </c>
      <c r="K34" s="15">
        <f t="shared" si="0"/>
        <v>194</v>
      </c>
      <c r="L34" s="12">
        <v>309</v>
      </c>
      <c r="M34" s="12">
        <v>10</v>
      </c>
    </row>
    <row r="35" spans="1:13" x14ac:dyDescent="0.25">
      <c r="A35" s="1">
        <v>25</v>
      </c>
      <c r="B35" s="4" t="s">
        <v>24</v>
      </c>
      <c r="C35" s="15">
        <v>0</v>
      </c>
      <c r="D35" s="15">
        <v>5</v>
      </c>
      <c r="E35" s="15">
        <v>1</v>
      </c>
      <c r="F35" s="15">
        <v>1</v>
      </c>
      <c r="G35" s="15">
        <v>2</v>
      </c>
      <c r="H35" s="15">
        <v>2</v>
      </c>
      <c r="I35" s="15">
        <v>5</v>
      </c>
      <c r="J35" s="15">
        <v>5</v>
      </c>
      <c r="K35" s="15">
        <f t="shared" si="0"/>
        <v>13</v>
      </c>
      <c r="L35" s="12">
        <v>58</v>
      </c>
      <c r="M35" s="12">
        <v>4</v>
      </c>
    </row>
    <row r="36" spans="1:13" x14ac:dyDescent="0.25">
      <c r="A36" s="1">
        <v>26</v>
      </c>
      <c r="B36" s="4" t="s">
        <v>25</v>
      </c>
      <c r="C36" s="15">
        <v>49</v>
      </c>
      <c r="D36" s="15">
        <v>40</v>
      </c>
      <c r="E36" s="15">
        <v>85</v>
      </c>
      <c r="F36" s="15">
        <v>33</v>
      </c>
      <c r="G36" s="15">
        <v>247</v>
      </c>
      <c r="H36" s="15">
        <f>42+70</f>
        <v>112</v>
      </c>
      <c r="I36" s="15">
        <v>213</v>
      </c>
      <c r="J36" s="15">
        <v>70</v>
      </c>
      <c r="K36" s="15">
        <f t="shared" si="0"/>
        <v>255</v>
      </c>
      <c r="L36" s="12">
        <v>1426</v>
      </c>
      <c r="M36" s="12">
        <v>155</v>
      </c>
    </row>
    <row r="37" spans="1:13" x14ac:dyDescent="0.25">
      <c r="A37" s="1">
        <v>27</v>
      </c>
      <c r="B37" s="4" t="s">
        <v>26</v>
      </c>
      <c r="C37" s="15">
        <v>11</v>
      </c>
      <c r="D37" s="15">
        <v>11</v>
      </c>
      <c r="E37" s="15">
        <v>121</v>
      </c>
      <c r="F37" s="15">
        <v>47</v>
      </c>
      <c r="G37" s="15">
        <v>147</v>
      </c>
      <c r="H37" s="15">
        <v>44</v>
      </c>
      <c r="I37" s="15">
        <v>305</v>
      </c>
      <c r="J37" s="15">
        <v>70</v>
      </c>
      <c r="K37" s="15">
        <f t="shared" si="0"/>
        <v>172</v>
      </c>
      <c r="L37" s="12">
        <v>735</v>
      </c>
      <c r="M37" s="12">
        <v>218</v>
      </c>
    </row>
    <row r="38" spans="1:13" x14ac:dyDescent="0.25">
      <c r="A38" s="1">
        <v>28</v>
      </c>
      <c r="B38" s="4" t="s">
        <v>27</v>
      </c>
      <c r="C38" s="15">
        <v>196</v>
      </c>
      <c r="D38" s="15">
        <v>122</v>
      </c>
      <c r="E38" s="15">
        <v>104</v>
      </c>
      <c r="F38" s="15">
        <v>26</v>
      </c>
      <c r="G38" s="15">
        <v>151</v>
      </c>
      <c r="H38" s="15">
        <f>39+33</f>
        <v>72</v>
      </c>
      <c r="I38" s="15">
        <v>112</v>
      </c>
      <c r="J38" s="15">
        <v>36</v>
      </c>
      <c r="K38" s="15">
        <f t="shared" si="0"/>
        <v>256</v>
      </c>
      <c r="L38" s="12">
        <f>616+J38</f>
        <v>652</v>
      </c>
      <c r="M38" s="12">
        <v>64</v>
      </c>
    </row>
    <row r="39" spans="1:13" x14ac:dyDescent="0.25">
      <c r="A39" s="1">
        <v>29</v>
      </c>
      <c r="B39" s="4" t="s">
        <v>28</v>
      </c>
      <c r="C39" s="15">
        <v>9</v>
      </c>
      <c r="D39" s="15">
        <v>2</v>
      </c>
      <c r="E39" s="15">
        <v>15</v>
      </c>
      <c r="F39" s="15">
        <v>6</v>
      </c>
      <c r="G39" s="15">
        <v>69</v>
      </c>
      <c r="H39" s="15">
        <f>12+16</f>
        <v>28</v>
      </c>
      <c r="I39" s="15">
        <v>31</v>
      </c>
      <c r="J39" s="15">
        <v>15</v>
      </c>
      <c r="K39" s="15">
        <f t="shared" si="0"/>
        <v>51</v>
      </c>
      <c r="L39" s="12">
        <v>297</v>
      </c>
      <c r="M39" s="12">
        <v>25</v>
      </c>
    </row>
    <row r="40" spans="1:13" x14ac:dyDescent="0.25">
      <c r="A40" s="1">
        <v>30</v>
      </c>
      <c r="B40" s="4" t="s">
        <v>29</v>
      </c>
      <c r="C40" s="15">
        <v>121</v>
      </c>
      <c r="D40" s="15">
        <v>66</v>
      </c>
      <c r="E40" s="15">
        <v>139</v>
      </c>
      <c r="F40" s="15">
        <v>54</v>
      </c>
      <c r="G40" s="15">
        <v>155</v>
      </c>
      <c r="H40" s="15">
        <f>26+33</f>
        <v>59</v>
      </c>
      <c r="I40" s="15">
        <v>132</v>
      </c>
      <c r="J40" s="15">
        <v>70</v>
      </c>
      <c r="K40" s="15">
        <f t="shared" si="0"/>
        <v>249</v>
      </c>
      <c r="L40" s="12">
        <v>587</v>
      </c>
      <c r="M40" s="12">
        <v>40</v>
      </c>
    </row>
    <row r="41" spans="1:13" x14ac:dyDescent="0.25">
      <c r="A41" s="1">
        <v>31</v>
      </c>
      <c r="B41" s="4" t="s">
        <v>30</v>
      </c>
      <c r="C41" s="15">
        <v>14</v>
      </c>
      <c r="D41" s="15">
        <v>8</v>
      </c>
      <c r="E41" s="15">
        <v>10</v>
      </c>
      <c r="F41" s="15">
        <v>4</v>
      </c>
      <c r="G41" s="15">
        <v>35</v>
      </c>
      <c r="H41" s="15">
        <f>6+12</f>
        <v>18</v>
      </c>
      <c r="I41" s="15">
        <v>23</v>
      </c>
      <c r="J41" s="15">
        <v>7</v>
      </c>
      <c r="K41" s="15">
        <f t="shared" si="0"/>
        <v>37</v>
      </c>
      <c r="L41" s="12">
        <v>153</v>
      </c>
      <c r="M41" s="12">
        <v>44</v>
      </c>
    </row>
    <row r="42" spans="1:13" x14ac:dyDescent="0.25">
      <c r="A42" s="1">
        <v>32</v>
      </c>
      <c r="B42" s="4" t="s">
        <v>31</v>
      </c>
      <c r="C42" s="15">
        <v>24</v>
      </c>
      <c r="D42" s="15">
        <v>8</v>
      </c>
      <c r="E42" s="15">
        <v>29</v>
      </c>
      <c r="F42" s="15">
        <v>11</v>
      </c>
      <c r="G42" s="15">
        <v>81</v>
      </c>
      <c r="H42" s="15">
        <f>15+27</f>
        <v>42</v>
      </c>
      <c r="I42" s="15">
        <v>109</v>
      </c>
      <c r="J42" s="15">
        <v>39</v>
      </c>
      <c r="K42" s="15">
        <f t="shared" si="0"/>
        <v>100</v>
      </c>
      <c r="L42" s="12">
        <v>284</v>
      </c>
      <c r="M42" s="12">
        <v>33</v>
      </c>
    </row>
    <row r="43" spans="1:13" x14ac:dyDescent="0.25">
      <c r="A43" s="1">
        <v>33</v>
      </c>
      <c r="B43" s="4" t="s">
        <v>32</v>
      </c>
      <c r="C43" s="15">
        <v>22</v>
      </c>
      <c r="D43" s="15">
        <v>6</v>
      </c>
      <c r="E43" s="15">
        <v>46</v>
      </c>
      <c r="F43" s="15">
        <v>18</v>
      </c>
      <c r="G43" s="15">
        <v>51</v>
      </c>
      <c r="H43" s="15">
        <f>8+10</f>
        <v>18</v>
      </c>
      <c r="I43" s="15">
        <v>92</v>
      </c>
      <c r="J43" s="15">
        <v>48</v>
      </c>
      <c r="K43" s="15">
        <f t="shared" si="0"/>
        <v>90</v>
      </c>
      <c r="L43" s="12">
        <v>290</v>
      </c>
      <c r="M43" s="12">
        <v>28</v>
      </c>
    </row>
    <row r="44" spans="1:13" x14ac:dyDescent="0.25">
      <c r="A44" s="1">
        <v>34</v>
      </c>
      <c r="B44" s="4" t="s">
        <v>33</v>
      </c>
      <c r="C44" s="15">
        <v>41</v>
      </c>
      <c r="D44" s="15">
        <v>27</v>
      </c>
      <c r="E44" s="15">
        <v>41</v>
      </c>
      <c r="F44" s="15">
        <v>10</v>
      </c>
      <c r="G44" s="15">
        <v>61</v>
      </c>
      <c r="H44" s="15">
        <f>15+13</f>
        <v>28</v>
      </c>
      <c r="I44" s="15">
        <v>95</v>
      </c>
      <c r="J44" s="15">
        <v>50</v>
      </c>
      <c r="K44" s="15">
        <f t="shared" si="0"/>
        <v>115</v>
      </c>
      <c r="L44" s="12">
        <v>365</v>
      </c>
      <c r="M44" s="12">
        <v>0</v>
      </c>
    </row>
    <row r="45" spans="1:13" x14ac:dyDescent="0.25">
      <c r="A45" s="1">
        <v>35</v>
      </c>
      <c r="B45" s="4" t="s">
        <v>34</v>
      </c>
      <c r="C45" s="15">
        <v>0</v>
      </c>
      <c r="D45" s="15">
        <v>10</v>
      </c>
      <c r="E45" s="15">
        <v>44</v>
      </c>
      <c r="F45" s="15">
        <v>17</v>
      </c>
      <c r="G45" s="15">
        <v>23</v>
      </c>
      <c r="H45" s="15">
        <f>0+9</f>
        <v>9</v>
      </c>
      <c r="I45" s="15">
        <v>48</v>
      </c>
      <c r="J45" s="15">
        <v>26</v>
      </c>
      <c r="K45" s="15">
        <f t="shared" si="0"/>
        <v>62</v>
      </c>
      <c r="L45" s="12">
        <v>519</v>
      </c>
      <c r="M45" s="12">
        <v>45</v>
      </c>
    </row>
    <row r="46" spans="1:13" x14ac:dyDescent="0.25">
      <c r="A46" s="1">
        <v>36</v>
      </c>
      <c r="B46" s="4" t="s">
        <v>35</v>
      </c>
      <c r="C46" s="15">
        <v>6</v>
      </c>
      <c r="D46" s="15">
        <v>4</v>
      </c>
      <c r="E46" s="15">
        <v>61</v>
      </c>
      <c r="F46" s="15">
        <v>24</v>
      </c>
      <c r="G46" s="15">
        <v>29</v>
      </c>
      <c r="H46" s="15">
        <f>5+10</f>
        <v>15</v>
      </c>
      <c r="I46" s="15">
        <v>87</v>
      </c>
      <c r="J46" s="15">
        <v>30</v>
      </c>
      <c r="K46" s="15">
        <f t="shared" si="0"/>
        <v>73</v>
      </c>
      <c r="L46" s="12">
        <v>316</v>
      </c>
      <c r="M46" s="12">
        <v>40</v>
      </c>
    </row>
    <row r="47" spans="1:13" x14ac:dyDescent="0.25">
      <c r="A47" s="1">
        <v>37</v>
      </c>
      <c r="B47" s="4" t="s">
        <v>36</v>
      </c>
      <c r="C47" s="15">
        <v>10</v>
      </c>
      <c r="D47" s="15">
        <v>6</v>
      </c>
      <c r="E47" s="15">
        <v>18</v>
      </c>
      <c r="F47" s="15">
        <v>7</v>
      </c>
      <c r="G47" s="15">
        <v>36</v>
      </c>
      <c r="H47" s="15">
        <f>7+7</f>
        <v>14</v>
      </c>
      <c r="I47" s="15">
        <v>55</v>
      </c>
      <c r="J47" s="15">
        <v>27</v>
      </c>
      <c r="K47" s="15">
        <f t="shared" si="0"/>
        <v>54</v>
      </c>
      <c r="L47" s="12">
        <v>288</v>
      </c>
      <c r="M47" s="12">
        <v>33</v>
      </c>
    </row>
    <row r="48" spans="1:13" x14ac:dyDescent="0.25">
      <c r="A48" s="1">
        <v>38</v>
      </c>
      <c r="B48" s="4" t="s">
        <v>37</v>
      </c>
      <c r="C48" s="15">
        <v>234</v>
      </c>
      <c r="D48" s="15">
        <v>85</v>
      </c>
      <c r="E48" s="15">
        <v>229</v>
      </c>
      <c r="F48" s="15">
        <v>70</v>
      </c>
      <c r="G48" s="15">
        <v>213</v>
      </c>
      <c r="H48" s="15">
        <f>54+36</f>
        <v>90</v>
      </c>
      <c r="I48" s="15">
        <v>133</v>
      </c>
      <c r="J48" s="15">
        <v>70</v>
      </c>
      <c r="K48" s="15">
        <f t="shared" si="0"/>
        <v>315</v>
      </c>
      <c r="L48" s="12">
        <v>583</v>
      </c>
      <c r="M48" s="12">
        <v>58</v>
      </c>
    </row>
    <row r="49" spans="1:13" x14ac:dyDescent="0.25">
      <c r="A49" s="1">
        <v>39</v>
      </c>
      <c r="B49" s="4" t="s">
        <v>38</v>
      </c>
      <c r="C49" s="15">
        <v>24</v>
      </c>
      <c r="D49" s="15">
        <v>15</v>
      </c>
      <c r="E49" s="15">
        <v>79</v>
      </c>
      <c r="F49" s="15">
        <v>20</v>
      </c>
      <c r="G49" s="15">
        <v>67</v>
      </c>
      <c r="H49" s="15">
        <f>17+12</f>
        <v>29</v>
      </c>
      <c r="I49" s="15">
        <v>94</v>
      </c>
      <c r="J49" s="15">
        <v>45</v>
      </c>
      <c r="K49" s="15">
        <f t="shared" si="0"/>
        <v>109</v>
      </c>
      <c r="L49" s="12">
        <v>290</v>
      </c>
      <c r="M49" s="12">
        <v>19</v>
      </c>
    </row>
    <row r="50" spans="1:13" x14ac:dyDescent="0.25">
      <c r="A50" s="1">
        <v>40</v>
      </c>
      <c r="B50" s="4" t="s">
        <v>39</v>
      </c>
      <c r="C50" s="15">
        <v>184</v>
      </c>
      <c r="D50" s="15">
        <v>109</v>
      </c>
      <c r="E50" s="15">
        <v>107</v>
      </c>
      <c r="F50" s="15">
        <v>27</v>
      </c>
      <c r="G50" s="15">
        <v>48</v>
      </c>
      <c r="H50" s="15">
        <f>12+14</f>
        <v>26</v>
      </c>
      <c r="I50" s="15">
        <v>168</v>
      </c>
      <c r="J50" s="15">
        <v>59</v>
      </c>
      <c r="K50" s="15">
        <f t="shared" si="0"/>
        <v>221</v>
      </c>
      <c r="L50" s="12">
        <v>520</v>
      </c>
      <c r="M50" s="12">
        <v>204</v>
      </c>
    </row>
    <row r="51" spans="1:13" x14ac:dyDescent="0.25">
      <c r="A51" s="1">
        <v>41</v>
      </c>
      <c r="B51" s="4" t="s">
        <v>40</v>
      </c>
      <c r="C51" s="15">
        <v>12</v>
      </c>
      <c r="D51" s="15">
        <v>8</v>
      </c>
      <c r="E51" s="15">
        <v>23</v>
      </c>
      <c r="F51" s="15">
        <v>6</v>
      </c>
      <c r="G51" s="15">
        <v>48</v>
      </c>
      <c r="H51" s="15">
        <f>14+8</f>
        <v>22</v>
      </c>
      <c r="I51" s="15">
        <v>50</v>
      </c>
      <c r="J51" s="15">
        <v>24</v>
      </c>
      <c r="K51" s="15">
        <f t="shared" si="0"/>
        <v>60</v>
      </c>
      <c r="L51" s="12">
        <v>175</v>
      </c>
      <c r="M51" s="12">
        <v>41</v>
      </c>
    </row>
    <row r="52" spans="1:13" x14ac:dyDescent="0.25">
      <c r="A52" s="1">
        <v>42</v>
      </c>
      <c r="B52" s="4" t="s">
        <v>41</v>
      </c>
      <c r="C52" s="15">
        <v>32</v>
      </c>
      <c r="D52" s="15">
        <v>7</v>
      </c>
      <c r="E52" s="15">
        <v>10</v>
      </c>
      <c r="F52" s="15">
        <v>4</v>
      </c>
      <c r="G52" s="15">
        <v>47</v>
      </c>
      <c r="H52" s="15">
        <f>7+15</f>
        <v>22</v>
      </c>
      <c r="I52" s="15">
        <v>58</v>
      </c>
      <c r="J52" s="15">
        <v>19</v>
      </c>
      <c r="K52" s="15">
        <f t="shared" si="0"/>
        <v>52</v>
      </c>
      <c r="L52" s="12">
        <v>586</v>
      </c>
      <c r="M52" s="12">
        <v>64</v>
      </c>
    </row>
    <row r="53" spans="1:13" x14ac:dyDescent="0.25">
      <c r="A53" s="1">
        <v>43</v>
      </c>
      <c r="B53" s="4" t="s">
        <v>42</v>
      </c>
      <c r="C53" s="15">
        <v>3</v>
      </c>
      <c r="D53" s="15">
        <v>8</v>
      </c>
      <c r="E53" s="15">
        <v>82</v>
      </c>
      <c r="F53" s="15">
        <v>32</v>
      </c>
      <c r="G53" s="15">
        <v>30</v>
      </c>
      <c r="H53" s="15">
        <f>5+9</f>
        <v>14</v>
      </c>
      <c r="I53" s="15">
        <v>66</v>
      </c>
      <c r="J53" s="15">
        <v>21</v>
      </c>
      <c r="K53" s="15">
        <f t="shared" si="0"/>
        <v>75</v>
      </c>
      <c r="L53" s="12">
        <v>294</v>
      </c>
      <c r="M53" s="12">
        <v>141</v>
      </c>
    </row>
    <row r="54" spans="1:13" x14ac:dyDescent="0.25">
      <c r="A54" s="1">
        <v>44</v>
      </c>
      <c r="B54" s="4" t="s">
        <v>43</v>
      </c>
      <c r="C54" s="15">
        <v>72</v>
      </c>
      <c r="D54" s="15">
        <v>49</v>
      </c>
      <c r="E54" s="15">
        <v>20</v>
      </c>
      <c r="F54" s="15">
        <v>5</v>
      </c>
      <c r="G54" s="15">
        <v>42</v>
      </c>
      <c r="H54" s="15">
        <f>11+13</f>
        <v>24</v>
      </c>
      <c r="I54" s="15">
        <v>31</v>
      </c>
      <c r="J54" s="15">
        <v>10</v>
      </c>
      <c r="K54" s="15">
        <f t="shared" si="0"/>
        <v>88</v>
      </c>
      <c r="L54" s="12">
        <v>356</v>
      </c>
      <c r="M54" s="12">
        <v>0</v>
      </c>
    </row>
    <row r="55" spans="1:13" x14ac:dyDescent="0.25">
      <c r="A55" s="1">
        <v>45</v>
      </c>
      <c r="B55" s="4" t="s">
        <v>44</v>
      </c>
      <c r="C55" s="15">
        <v>104</v>
      </c>
      <c r="D55" s="15">
        <v>22</v>
      </c>
      <c r="E55" s="15">
        <v>134</v>
      </c>
      <c r="F55" s="15">
        <v>52</v>
      </c>
      <c r="G55" s="15">
        <v>167</v>
      </c>
      <c r="H55" s="15">
        <f>70+28</f>
        <v>98</v>
      </c>
      <c r="I55" s="15">
        <v>94</v>
      </c>
      <c r="J55" s="15">
        <v>33</v>
      </c>
      <c r="K55" s="15">
        <f t="shared" si="0"/>
        <v>205</v>
      </c>
      <c r="L55" s="12">
        <v>510</v>
      </c>
      <c r="M55" s="12">
        <v>125</v>
      </c>
    </row>
    <row r="56" spans="1:13" x14ac:dyDescent="0.25">
      <c r="A56" s="1">
        <v>46</v>
      </c>
      <c r="B56" s="4" t="s">
        <v>45</v>
      </c>
      <c r="C56" s="15">
        <v>68</v>
      </c>
      <c r="D56" s="15">
        <v>42</v>
      </c>
      <c r="E56" s="15">
        <v>72</v>
      </c>
      <c r="F56" s="15">
        <v>18</v>
      </c>
      <c r="G56" s="15">
        <v>69</v>
      </c>
      <c r="H56" s="15">
        <f>17+21</f>
        <v>38</v>
      </c>
      <c r="I56" s="15">
        <v>53</v>
      </c>
      <c r="J56" s="15">
        <v>17</v>
      </c>
      <c r="K56" s="15">
        <f t="shared" si="0"/>
        <v>115</v>
      </c>
      <c r="L56" s="12">
        <v>268</v>
      </c>
      <c r="M56" s="12">
        <v>36</v>
      </c>
    </row>
    <row r="57" spans="1:13" x14ac:dyDescent="0.25">
      <c r="A57" s="1">
        <v>47</v>
      </c>
      <c r="B57" s="4" t="s">
        <v>46</v>
      </c>
      <c r="C57" s="15">
        <v>19</v>
      </c>
      <c r="D57" s="15">
        <v>11</v>
      </c>
      <c r="E57" s="15">
        <v>11</v>
      </c>
      <c r="F57" s="15">
        <v>3</v>
      </c>
      <c r="G57" s="15">
        <v>16</v>
      </c>
      <c r="H57" s="15">
        <f>5+4</f>
        <v>9</v>
      </c>
      <c r="I57" s="15">
        <v>58</v>
      </c>
      <c r="J57" s="15">
        <v>20</v>
      </c>
      <c r="K57" s="15">
        <f t="shared" si="0"/>
        <v>43</v>
      </c>
      <c r="L57" s="12">
        <v>154</v>
      </c>
      <c r="M57" s="12">
        <v>0</v>
      </c>
    </row>
    <row r="58" spans="1:13" x14ac:dyDescent="0.25">
      <c r="A58" s="1">
        <v>48</v>
      </c>
      <c r="B58" s="4" t="s">
        <v>47</v>
      </c>
      <c r="C58" s="15">
        <v>140</v>
      </c>
      <c r="D58" s="15">
        <v>45</v>
      </c>
      <c r="E58" s="15">
        <v>109</v>
      </c>
      <c r="F58" s="15">
        <v>43</v>
      </c>
      <c r="G58" s="15">
        <v>118</v>
      </c>
      <c r="H58" s="15">
        <f>21+21</f>
        <v>42</v>
      </c>
      <c r="I58" s="15">
        <v>133</v>
      </c>
      <c r="J58" s="15">
        <v>70</v>
      </c>
      <c r="K58" s="15">
        <f t="shared" si="0"/>
        <v>200</v>
      </c>
      <c r="L58" s="12">
        <v>364</v>
      </c>
      <c r="M58" s="12">
        <v>17</v>
      </c>
    </row>
    <row r="59" spans="1:13" x14ac:dyDescent="0.25">
      <c r="A59" s="1">
        <v>49</v>
      </c>
      <c r="B59" s="4" t="s">
        <v>48</v>
      </c>
      <c r="C59" s="15">
        <v>33</v>
      </c>
      <c r="D59" s="15">
        <v>21</v>
      </c>
      <c r="E59" s="15">
        <v>52</v>
      </c>
      <c r="F59" s="15">
        <v>13</v>
      </c>
      <c r="G59" s="15">
        <v>30</v>
      </c>
      <c r="H59" s="15">
        <f>9+1</f>
        <v>10</v>
      </c>
      <c r="I59" s="15">
        <v>58</v>
      </c>
      <c r="J59" s="15">
        <v>26</v>
      </c>
      <c r="K59" s="15">
        <f t="shared" si="0"/>
        <v>70</v>
      </c>
      <c r="L59" s="12">
        <f>292+J59</f>
        <v>318</v>
      </c>
      <c r="M59" s="12">
        <v>32</v>
      </c>
    </row>
    <row r="60" spans="1:13" x14ac:dyDescent="0.25">
      <c r="A60" s="1">
        <v>50</v>
      </c>
      <c r="B60" s="4" t="s">
        <v>49</v>
      </c>
      <c r="C60" s="15">
        <v>0</v>
      </c>
      <c r="D60" s="15">
        <v>10</v>
      </c>
      <c r="E60" s="15">
        <v>6</v>
      </c>
      <c r="F60" s="15">
        <v>2</v>
      </c>
      <c r="G60" s="15">
        <v>50</v>
      </c>
      <c r="H60" s="15">
        <v>0</v>
      </c>
      <c r="I60" s="15">
        <v>55</v>
      </c>
      <c r="J60" s="15">
        <v>25</v>
      </c>
      <c r="K60" s="15">
        <f t="shared" si="0"/>
        <v>37</v>
      </c>
      <c r="L60" s="12">
        <v>371</v>
      </c>
      <c r="M60" s="12">
        <v>65</v>
      </c>
    </row>
    <row r="61" spans="1:13" x14ac:dyDescent="0.25">
      <c r="A61" s="1">
        <v>51</v>
      </c>
      <c r="B61" s="4" t="s">
        <v>50</v>
      </c>
      <c r="C61" s="15">
        <v>36</v>
      </c>
      <c r="D61" s="15">
        <v>21</v>
      </c>
      <c r="E61" s="15">
        <v>4</v>
      </c>
      <c r="F61" s="15">
        <v>4</v>
      </c>
      <c r="G61" s="15">
        <v>0</v>
      </c>
      <c r="H61" s="15">
        <v>0</v>
      </c>
      <c r="I61" s="15">
        <v>62</v>
      </c>
      <c r="J61" s="15">
        <v>32</v>
      </c>
      <c r="K61" s="15">
        <f t="shared" si="0"/>
        <v>57</v>
      </c>
      <c r="L61" s="12">
        <v>276</v>
      </c>
      <c r="M61" s="12">
        <v>18</v>
      </c>
    </row>
    <row r="62" spans="1:13" x14ac:dyDescent="0.25">
      <c r="A62" s="1">
        <v>52</v>
      </c>
      <c r="B62" s="4" t="s">
        <v>51</v>
      </c>
      <c r="C62" s="15">
        <v>6</v>
      </c>
      <c r="D62" s="15">
        <v>2</v>
      </c>
      <c r="E62" s="15">
        <v>6</v>
      </c>
      <c r="F62" s="15">
        <v>2</v>
      </c>
      <c r="G62" s="15">
        <v>4</v>
      </c>
      <c r="H62" s="15">
        <v>4</v>
      </c>
      <c r="I62" s="15">
        <v>3</v>
      </c>
      <c r="J62" s="15">
        <v>3</v>
      </c>
      <c r="K62" s="15">
        <f t="shared" si="0"/>
        <v>11</v>
      </c>
      <c r="L62" s="12">
        <v>20</v>
      </c>
      <c r="M62" s="12">
        <v>0</v>
      </c>
    </row>
    <row r="63" spans="1:13" x14ac:dyDescent="0.25">
      <c r="A63" s="1">
        <v>53</v>
      </c>
      <c r="B63" s="4" t="s">
        <v>52</v>
      </c>
      <c r="C63" s="15">
        <v>40</v>
      </c>
      <c r="D63" s="15">
        <v>23</v>
      </c>
      <c r="E63" s="15">
        <v>21</v>
      </c>
      <c r="F63" s="15">
        <v>8</v>
      </c>
      <c r="G63" s="15">
        <v>19</v>
      </c>
      <c r="H63" s="15">
        <f>3+6</f>
        <v>9</v>
      </c>
      <c r="I63" s="15">
        <v>10</v>
      </c>
      <c r="J63" s="15">
        <v>3</v>
      </c>
      <c r="K63" s="15">
        <f t="shared" si="0"/>
        <v>43</v>
      </c>
      <c r="L63" s="12">
        <v>362</v>
      </c>
      <c r="M63" s="12">
        <v>37</v>
      </c>
    </row>
    <row r="64" spans="1:13" x14ac:dyDescent="0.25">
      <c r="A64" s="1">
        <v>54</v>
      </c>
      <c r="B64" s="4" t="s">
        <v>53</v>
      </c>
      <c r="C64" s="15">
        <v>1</v>
      </c>
      <c r="D64" s="15">
        <v>1</v>
      </c>
      <c r="E64" s="15">
        <v>9</v>
      </c>
      <c r="F64" s="15">
        <v>4</v>
      </c>
      <c r="G64" s="15">
        <v>6</v>
      </c>
      <c r="H64" s="15">
        <f>1+1</f>
        <v>2</v>
      </c>
      <c r="I64" s="15">
        <v>41</v>
      </c>
      <c r="J64" s="15">
        <v>20</v>
      </c>
      <c r="K64" s="15">
        <f t="shared" si="0"/>
        <v>27</v>
      </c>
      <c r="L64" s="12">
        <v>120</v>
      </c>
      <c r="M64" s="12">
        <v>12</v>
      </c>
    </row>
    <row r="65" spans="1:13" x14ac:dyDescent="0.25">
      <c r="A65" s="1">
        <v>55</v>
      </c>
      <c r="B65" s="4" t="s">
        <v>54</v>
      </c>
      <c r="C65" s="15">
        <v>85</v>
      </c>
      <c r="D65" s="15">
        <v>43</v>
      </c>
      <c r="E65" s="15">
        <v>85</v>
      </c>
      <c r="F65" s="15">
        <v>21</v>
      </c>
      <c r="G65" s="15">
        <v>221</v>
      </c>
      <c r="H65" s="15">
        <f>56+70</f>
        <v>126</v>
      </c>
      <c r="I65" s="15">
        <v>103</v>
      </c>
      <c r="J65" s="15">
        <v>37</v>
      </c>
      <c r="K65" s="15">
        <f t="shared" si="0"/>
        <v>227</v>
      </c>
      <c r="L65" s="12">
        <v>579</v>
      </c>
      <c r="M65" s="12">
        <v>128</v>
      </c>
    </row>
    <row r="66" spans="1:13" x14ac:dyDescent="0.25">
      <c r="A66" s="1">
        <v>56</v>
      </c>
      <c r="B66" s="4" t="s">
        <v>55</v>
      </c>
      <c r="C66" s="15">
        <v>28</v>
      </c>
      <c r="D66" s="15">
        <v>17</v>
      </c>
      <c r="E66" s="15">
        <v>5</v>
      </c>
      <c r="F66" s="15">
        <v>15</v>
      </c>
      <c r="G66" s="15">
        <v>48</v>
      </c>
      <c r="H66" s="15">
        <f>8+14</f>
        <v>22</v>
      </c>
      <c r="I66" s="15">
        <v>68</v>
      </c>
      <c r="J66" s="15">
        <v>35</v>
      </c>
      <c r="K66" s="15">
        <f t="shared" si="0"/>
        <v>89</v>
      </c>
      <c r="L66" s="12">
        <v>190</v>
      </c>
      <c r="M66" s="12">
        <v>28</v>
      </c>
    </row>
    <row r="67" spans="1:13" x14ac:dyDescent="0.25">
      <c r="A67" s="1">
        <v>57</v>
      </c>
      <c r="B67" s="4" t="s">
        <v>56</v>
      </c>
      <c r="C67" s="15">
        <v>11</v>
      </c>
      <c r="D67" s="15">
        <v>4</v>
      </c>
      <c r="E67" s="15">
        <v>20</v>
      </c>
      <c r="F67" s="15">
        <v>8</v>
      </c>
      <c r="G67" s="15">
        <v>258</v>
      </c>
      <c r="H67" s="15">
        <f>45+70</f>
        <v>115</v>
      </c>
      <c r="I67" s="15">
        <v>27</v>
      </c>
      <c r="J67" s="15">
        <v>13</v>
      </c>
      <c r="K67" s="15">
        <f t="shared" si="0"/>
        <v>140</v>
      </c>
      <c r="L67" s="12">
        <v>527</v>
      </c>
      <c r="M67" s="12">
        <v>13</v>
      </c>
    </row>
    <row r="68" spans="1:13" x14ac:dyDescent="0.25">
      <c r="A68" s="1">
        <v>58</v>
      </c>
      <c r="B68" s="4" t="s">
        <v>57</v>
      </c>
      <c r="C68" s="15">
        <v>104</v>
      </c>
      <c r="D68" s="15">
        <v>36</v>
      </c>
      <c r="E68" s="15">
        <v>68</v>
      </c>
      <c r="F68" s="15">
        <v>28</v>
      </c>
      <c r="G68" s="15">
        <v>56</v>
      </c>
      <c r="H68" s="15">
        <f>10+18</f>
        <v>28</v>
      </c>
      <c r="I68" s="15">
        <v>60</v>
      </c>
      <c r="J68" s="15">
        <v>20</v>
      </c>
      <c r="K68" s="15">
        <f t="shared" si="0"/>
        <v>112</v>
      </c>
      <c r="L68" s="12">
        <v>595</v>
      </c>
      <c r="M68" s="12">
        <v>65</v>
      </c>
    </row>
    <row r="69" spans="1:13" x14ac:dyDescent="0.25">
      <c r="A69" s="1">
        <v>59</v>
      </c>
      <c r="B69" s="4" t="s">
        <v>58</v>
      </c>
      <c r="C69" s="15">
        <v>38</v>
      </c>
      <c r="D69" s="15">
        <v>18</v>
      </c>
      <c r="E69" s="15">
        <v>18</v>
      </c>
      <c r="F69" s="15">
        <v>7</v>
      </c>
      <c r="G69" s="15">
        <v>79</v>
      </c>
      <c r="H69" s="15">
        <f>14+20</f>
        <v>34</v>
      </c>
      <c r="I69" s="15">
        <v>113</v>
      </c>
      <c r="J69" s="15">
        <v>60</v>
      </c>
      <c r="K69" s="15">
        <f t="shared" si="0"/>
        <v>119</v>
      </c>
      <c r="L69" s="12">
        <v>632</v>
      </c>
      <c r="M69" s="12">
        <v>50</v>
      </c>
    </row>
    <row r="70" spans="1:13" x14ac:dyDescent="0.25">
      <c r="A70" s="1">
        <v>60</v>
      </c>
      <c r="B70" s="4" t="s">
        <v>59</v>
      </c>
      <c r="C70" s="15">
        <v>24</v>
      </c>
      <c r="D70" s="15">
        <v>14</v>
      </c>
      <c r="E70" s="15">
        <v>8</v>
      </c>
      <c r="F70" s="15">
        <v>2</v>
      </c>
      <c r="G70" s="15">
        <v>126</v>
      </c>
      <c r="H70" s="15">
        <f>31+39</f>
        <v>70</v>
      </c>
      <c r="I70" s="15">
        <v>143</v>
      </c>
      <c r="J70" s="15">
        <v>50</v>
      </c>
      <c r="K70" s="15">
        <f t="shared" si="0"/>
        <v>136</v>
      </c>
      <c r="L70" s="12">
        <v>270</v>
      </c>
      <c r="M70" s="12">
        <v>52</v>
      </c>
    </row>
    <row r="71" spans="1:13" x14ac:dyDescent="0.25">
      <c r="A71" s="1">
        <v>61</v>
      </c>
      <c r="B71" s="4" t="s">
        <v>60</v>
      </c>
      <c r="C71" s="15">
        <v>43</v>
      </c>
      <c r="D71" s="15">
        <v>63</v>
      </c>
      <c r="E71" s="15">
        <v>20</v>
      </c>
      <c r="F71" s="15">
        <v>5</v>
      </c>
      <c r="G71" s="15">
        <v>62</v>
      </c>
      <c r="H71" s="15">
        <f>16+17</f>
        <v>33</v>
      </c>
      <c r="I71" s="15">
        <v>147</v>
      </c>
      <c r="J71" s="15">
        <v>49</v>
      </c>
      <c r="K71" s="15">
        <f t="shared" si="0"/>
        <v>150</v>
      </c>
      <c r="L71" s="12">
        <v>353</v>
      </c>
      <c r="M71" s="12">
        <v>9</v>
      </c>
    </row>
    <row r="72" spans="1:13" x14ac:dyDescent="0.25">
      <c r="A72" s="1">
        <v>62</v>
      </c>
      <c r="B72" s="4" t="s">
        <v>61</v>
      </c>
      <c r="C72" s="15">
        <v>192</v>
      </c>
      <c r="D72" s="15">
        <v>110</v>
      </c>
      <c r="E72" s="15">
        <v>56</v>
      </c>
      <c r="F72" s="15">
        <v>14</v>
      </c>
      <c r="G72" s="15">
        <v>71</v>
      </c>
      <c r="H72" s="15">
        <f>18+23</f>
        <v>41</v>
      </c>
      <c r="I72" s="15">
        <v>105</v>
      </c>
      <c r="J72" s="15">
        <v>35</v>
      </c>
      <c r="K72" s="15">
        <f t="shared" si="0"/>
        <v>200</v>
      </c>
      <c r="L72" s="12">
        <f>232+J72</f>
        <v>267</v>
      </c>
      <c r="M72" s="12">
        <v>105</v>
      </c>
    </row>
    <row r="73" spans="1:13" x14ac:dyDescent="0.25">
      <c r="A73" s="1">
        <v>63</v>
      </c>
      <c r="B73" s="4" t="s">
        <v>62</v>
      </c>
      <c r="C73" s="15">
        <v>155</v>
      </c>
      <c r="D73" s="15">
        <v>85</v>
      </c>
      <c r="E73" s="15">
        <v>134</v>
      </c>
      <c r="F73" s="15">
        <v>52</v>
      </c>
      <c r="G73" s="15">
        <v>24</v>
      </c>
      <c r="H73" s="15">
        <f>4+5</f>
        <v>9</v>
      </c>
      <c r="I73" s="15">
        <v>14</v>
      </c>
      <c r="J73" s="15">
        <v>9</v>
      </c>
      <c r="K73" s="15">
        <f t="shared" si="0"/>
        <v>155</v>
      </c>
      <c r="L73" s="12">
        <v>927</v>
      </c>
      <c r="M73" s="12">
        <v>186</v>
      </c>
    </row>
    <row r="74" spans="1:13" x14ac:dyDescent="0.25">
      <c r="A74" s="1">
        <v>64</v>
      </c>
      <c r="B74" s="4" t="s">
        <v>63</v>
      </c>
      <c r="C74" s="15">
        <v>21</v>
      </c>
      <c r="D74" s="15">
        <v>14</v>
      </c>
      <c r="E74" s="15">
        <v>40</v>
      </c>
      <c r="F74" s="15">
        <v>10</v>
      </c>
      <c r="G74" s="15">
        <v>29</v>
      </c>
      <c r="H74" s="15">
        <f>8+8</f>
        <v>16</v>
      </c>
      <c r="I74" s="15">
        <v>50</v>
      </c>
      <c r="J74" s="15">
        <v>17</v>
      </c>
      <c r="K74" s="15">
        <f t="shared" si="0"/>
        <v>57</v>
      </c>
      <c r="L74" s="12">
        <v>319</v>
      </c>
      <c r="M74" s="12">
        <v>108</v>
      </c>
    </row>
    <row r="75" spans="1:13" x14ac:dyDescent="0.25">
      <c r="A75" s="1">
        <v>65</v>
      </c>
      <c r="B75" s="4" t="s">
        <v>64</v>
      </c>
      <c r="C75" s="15">
        <v>130</v>
      </c>
      <c r="D75" s="15">
        <v>72</v>
      </c>
      <c r="E75" s="15">
        <v>191</v>
      </c>
      <c r="F75" s="15">
        <v>48</v>
      </c>
      <c r="G75" s="15">
        <v>102</v>
      </c>
      <c r="H75" s="15">
        <f>26+1</f>
        <v>27</v>
      </c>
      <c r="I75" s="15">
        <v>122</v>
      </c>
      <c r="J75" s="15">
        <v>25</v>
      </c>
      <c r="K75" s="15">
        <f t="shared" si="0"/>
        <v>172</v>
      </c>
      <c r="L75" s="12">
        <v>687</v>
      </c>
      <c r="M75" s="12">
        <v>77</v>
      </c>
    </row>
    <row r="76" spans="1:13" x14ac:dyDescent="0.25">
      <c r="A76" s="1">
        <v>66</v>
      </c>
      <c r="B76" s="4" t="s">
        <v>65</v>
      </c>
      <c r="C76" s="15">
        <v>65</v>
      </c>
      <c r="D76" s="15">
        <v>91</v>
      </c>
      <c r="E76" s="15">
        <v>280</v>
      </c>
      <c r="F76" s="15">
        <v>70</v>
      </c>
      <c r="G76" s="15">
        <v>202</v>
      </c>
      <c r="H76" s="15">
        <f>52+42</f>
        <v>94</v>
      </c>
      <c r="I76" s="15">
        <v>173</v>
      </c>
      <c r="J76" s="15">
        <v>58</v>
      </c>
      <c r="K76" s="15">
        <f t="shared" ref="K76:K94" si="1">D76+F76+H76+J76</f>
        <v>313</v>
      </c>
      <c r="L76" s="12">
        <v>460</v>
      </c>
      <c r="M76" s="12">
        <v>188</v>
      </c>
    </row>
    <row r="77" spans="1:13" x14ac:dyDescent="0.25">
      <c r="A77" s="1">
        <v>67</v>
      </c>
      <c r="B77" s="4" t="s">
        <v>66</v>
      </c>
      <c r="C77" s="15">
        <v>0</v>
      </c>
      <c r="D77" s="15">
        <v>5</v>
      </c>
      <c r="E77" s="15">
        <v>0</v>
      </c>
      <c r="F77" s="15">
        <v>0</v>
      </c>
      <c r="G77" s="15">
        <v>16</v>
      </c>
      <c r="H77" s="15">
        <f>4+4</f>
        <v>8</v>
      </c>
      <c r="I77" s="15">
        <v>0</v>
      </c>
      <c r="J77" s="15">
        <v>0</v>
      </c>
      <c r="K77" s="15">
        <f t="shared" si="1"/>
        <v>13</v>
      </c>
      <c r="L77" s="12">
        <v>101</v>
      </c>
      <c r="M77" s="12">
        <v>0</v>
      </c>
    </row>
    <row r="78" spans="1:13" x14ac:dyDescent="0.25">
      <c r="A78" s="1">
        <v>68</v>
      </c>
      <c r="B78" s="4" t="s">
        <v>67</v>
      </c>
      <c r="C78" s="15">
        <v>82</v>
      </c>
      <c r="D78" s="15">
        <v>46</v>
      </c>
      <c r="E78" s="15">
        <v>0</v>
      </c>
      <c r="F78" s="15">
        <v>0</v>
      </c>
      <c r="G78" s="15">
        <v>6</v>
      </c>
      <c r="H78" s="15">
        <f>2+4</f>
        <v>6</v>
      </c>
      <c r="I78" s="15">
        <v>0</v>
      </c>
      <c r="J78" s="15">
        <v>0</v>
      </c>
      <c r="K78" s="15">
        <f t="shared" si="1"/>
        <v>52</v>
      </c>
      <c r="L78" s="12">
        <v>525</v>
      </c>
      <c r="M78" s="12">
        <v>40</v>
      </c>
    </row>
    <row r="79" spans="1:13" x14ac:dyDescent="0.25">
      <c r="A79" s="1">
        <v>69</v>
      </c>
      <c r="B79" s="4" t="s">
        <v>68</v>
      </c>
      <c r="C79" s="15">
        <v>21</v>
      </c>
      <c r="D79" s="15">
        <v>40</v>
      </c>
      <c r="E79" s="15">
        <v>5</v>
      </c>
      <c r="F79" s="15">
        <v>5</v>
      </c>
      <c r="G79" s="15">
        <v>31</v>
      </c>
      <c r="H79" s="15">
        <f>6+6</f>
        <v>12</v>
      </c>
      <c r="I79" s="15">
        <v>29</v>
      </c>
      <c r="J79" s="15">
        <v>12</v>
      </c>
      <c r="K79" s="15">
        <f t="shared" si="1"/>
        <v>69</v>
      </c>
      <c r="L79" s="12">
        <v>206</v>
      </c>
      <c r="M79" s="12">
        <v>17</v>
      </c>
    </row>
    <row r="80" spans="1:13" x14ac:dyDescent="0.25">
      <c r="A80" s="1">
        <v>70</v>
      </c>
      <c r="B80" s="4" t="s">
        <v>69</v>
      </c>
      <c r="C80" s="15">
        <v>20</v>
      </c>
      <c r="D80" s="15">
        <v>64</v>
      </c>
      <c r="E80" s="15">
        <v>99</v>
      </c>
      <c r="F80" s="15">
        <v>25</v>
      </c>
      <c r="G80" s="15">
        <v>136</v>
      </c>
      <c r="H80" s="15">
        <f>34+15</f>
        <v>49</v>
      </c>
      <c r="I80" s="15">
        <v>98</v>
      </c>
      <c r="J80" s="15">
        <v>52</v>
      </c>
      <c r="K80" s="15">
        <f t="shared" si="1"/>
        <v>190</v>
      </c>
      <c r="L80" s="12">
        <v>500</v>
      </c>
      <c r="M80" s="12">
        <v>39</v>
      </c>
    </row>
    <row r="81" spans="1:13" x14ac:dyDescent="0.25">
      <c r="A81" s="1">
        <v>71</v>
      </c>
      <c r="B81" s="4" t="s">
        <v>70</v>
      </c>
      <c r="C81" s="15">
        <v>0</v>
      </c>
      <c r="D81" s="15">
        <v>10</v>
      </c>
      <c r="E81" s="15">
        <v>59</v>
      </c>
      <c r="F81" s="15">
        <v>23</v>
      </c>
      <c r="G81" s="15">
        <v>9</v>
      </c>
      <c r="H81" s="15">
        <v>2</v>
      </c>
      <c r="I81" s="15">
        <v>46</v>
      </c>
      <c r="J81" s="15">
        <v>23</v>
      </c>
      <c r="K81" s="15">
        <f t="shared" si="1"/>
        <v>58</v>
      </c>
      <c r="L81" s="12">
        <v>462</v>
      </c>
      <c r="M81" s="12">
        <v>69</v>
      </c>
    </row>
    <row r="82" spans="1:13" x14ac:dyDescent="0.25">
      <c r="A82" s="1">
        <v>72</v>
      </c>
      <c r="B82" s="4" t="s">
        <v>71</v>
      </c>
      <c r="C82" s="15">
        <v>27</v>
      </c>
      <c r="D82" s="15">
        <v>10</v>
      </c>
      <c r="E82" s="15">
        <v>5</v>
      </c>
      <c r="F82" s="15">
        <v>5</v>
      </c>
      <c r="G82" s="15">
        <v>28</v>
      </c>
      <c r="H82" s="15">
        <f>5+7</f>
        <v>12</v>
      </c>
      <c r="I82" s="15">
        <v>32</v>
      </c>
      <c r="J82" s="15">
        <v>12</v>
      </c>
      <c r="K82" s="15">
        <f t="shared" si="1"/>
        <v>39</v>
      </c>
      <c r="L82" s="12">
        <v>232</v>
      </c>
      <c r="M82" s="12">
        <v>0</v>
      </c>
    </row>
    <row r="83" spans="1:13" x14ac:dyDescent="0.25">
      <c r="A83" s="1">
        <v>73</v>
      </c>
      <c r="B83" s="4" t="s">
        <v>72</v>
      </c>
      <c r="C83" s="15">
        <v>0</v>
      </c>
      <c r="D83" s="15">
        <v>49</v>
      </c>
      <c r="E83" s="15">
        <v>32</v>
      </c>
      <c r="F83" s="15">
        <v>8</v>
      </c>
      <c r="G83" s="15">
        <v>32</v>
      </c>
      <c r="H83" s="15">
        <f>8+10</f>
        <v>18</v>
      </c>
      <c r="I83" s="15">
        <v>32</v>
      </c>
      <c r="J83" s="15">
        <v>11</v>
      </c>
      <c r="K83" s="15">
        <f t="shared" si="1"/>
        <v>86</v>
      </c>
      <c r="L83" s="12">
        <v>344</v>
      </c>
      <c r="M83" s="12">
        <v>56</v>
      </c>
    </row>
    <row r="84" spans="1:13" x14ac:dyDescent="0.25">
      <c r="A84" s="1">
        <v>74</v>
      </c>
      <c r="B84" s="4" t="s">
        <v>73</v>
      </c>
      <c r="C84" s="15">
        <v>96</v>
      </c>
      <c r="D84" s="15">
        <v>30</v>
      </c>
      <c r="E84" s="15">
        <v>70</v>
      </c>
      <c r="F84" s="15">
        <v>27</v>
      </c>
      <c r="G84" s="15">
        <v>0</v>
      </c>
      <c r="H84" s="15">
        <v>0</v>
      </c>
      <c r="I84" s="15">
        <v>64</v>
      </c>
      <c r="J84" s="15">
        <v>24</v>
      </c>
      <c r="K84" s="15">
        <f t="shared" si="1"/>
        <v>81</v>
      </c>
      <c r="L84" s="12">
        <f>592+J84</f>
        <v>616</v>
      </c>
      <c r="M84" s="12">
        <v>63</v>
      </c>
    </row>
    <row r="85" spans="1:13" x14ac:dyDescent="0.25">
      <c r="A85" s="1">
        <v>75</v>
      </c>
      <c r="B85" s="4" t="s">
        <v>74</v>
      </c>
      <c r="C85" s="15">
        <v>23</v>
      </c>
      <c r="D85" s="15">
        <v>13</v>
      </c>
      <c r="E85" s="15">
        <v>66</v>
      </c>
      <c r="F85" s="15">
        <v>26</v>
      </c>
      <c r="G85" s="15">
        <v>47</v>
      </c>
      <c r="H85" s="15">
        <f>8+17</f>
        <v>25</v>
      </c>
      <c r="I85" s="15">
        <v>85</v>
      </c>
      <c r="J85" s="15">
        <v>28</v>
      </c>
      <c r="K85" s="15">
        <f t="shared" si="1"/>
        <v>92</v>
      </c>
      <c r="L85" s="12">
        <v>277</v>
      </c>
      <c r="M85" s="12">
        <v>64</v>
      </c>
    </row>
    <row r="86" spans="1:13" x14ac:dyDescent="0.25">
      <c r="A86" s="1">
        <v>76</v>
      </c>
      <c r="B86" s="4" t="s">
        <v>75</v>
      </c>
      <c r="C86" s="15">
        <v>88</v>
      </c>
      <c r="D86" s="15">
        <v>21</v>
      </c>
      <c r="E86" s="15">
        <v>22</v>
      </c>
      <c r="F86" s="15">
        <v>9</v>
      </c>
      <c r="G86" s="15">
        <v>55</v>
      </c>
      <c r="H86" s="15">
        <f>9+8</f>
        <v>17</v>
      </c>
      <c r="I86" s="15">
        <v>68</v>
      </c>
      <c r="J86" s="15">
        <v>30</v>
      </c>
      <c r="K86" s="15">
        <f t="shared" si="1"/>
        <v>77</v>
      </c>
      <c r="L86" s="12">
        <f>531+J86</f>
        <v>561</v>
      </c>
      <c r="M86" s="12">
        <v>46</v>
      </c>
    </row>
    <row r="87" spans="1:13" x14ac:dyDescent="0.25">
      <c r="A87" s="1">
        <v>77</v>
      </c>
      <c r="B87" s="4" t="s">
        <v>76</v>
      </c>
      <c r="C87" s="15">
        <v>12</v>
      </c>
      <c r="D87" s="15">
        <v>17</v>
      </c>
      <c r="E87" s="15">
        <v>4</v>
      </c>
      <c r="F87" s="15">
        <v>4</v>
      </c>
      <c r="G87" s="15">
        <v>53</v>
      </c>
      <c r="H87" s="15">
        <f>8+3</f>
        <v>11</v>
      </c>
      <c r="I87" s="15">
        <v>49</v>
      </c>
      <c r="J87" s="15">
        <v>25</v>
      </c>
      <c r="K87" s="15">
        <f t="shared" si="1"/>
        <v>57</v>
      </c>
      <c r="L87" s="12">
        <v>242</v>
      </c>
      <c r="M87" s="12">
        <v>30</v>
      </c>
    </row>
    <row r="88" spans="1:13" x14ac:dyDescent="0.25">
      <c r="A88" s="1">
        <v>78</v>
      </c>
      <c r="B88" s="4" t="s">
        <v>77</v>
      </c>
      <c r="C88" s="15">
        <v>0</v>
      </c>
      <c r="D88" s="15">
        <v>5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f t="shared" si="1"/>
        <v>5</v>
      </c>
      <c r="L88" s="12">
        <v>215</v>
      </c>
      <c r="M88" s="12">
        <v>0</v>
      </c>
    </row>
    <row r="89" spans="1:13" x14ac:dyDescent="0.25">
      <c r="A89" s="1">
        <v>79</v>
      </c>
      <c r="B89" s="4" t="s">
        <v>78</v>
      </c>
      <c r="C89" s="15">
        <v>0</v>
      </c>
      <c r="D89" s="15">
        <v>7</v>
      </c>
      <c r="E89" s="15">
        <v>0</v>
      </c>
      <c r="F89" s="15">
        <v>0</v>
      </c>
      <c r="G89" s="15">
        <v>0</v>
      </c>
      <c r="H89" s="15">
        <v>0</v>
      </c>
      <c r="I89" s="15">
        <v>19</v>
      </c>
      <c r="J89" s="15">
        <v>7</v>
      </c>
      <c r="K89" s="15">
        <f t="shared" si="1"/>
        <v>14</v>
      </c>
      <c r="L89" s="12">
        <f>49+J89</f>
        <v>56</v>
      </c>
      <c r="M89" s="12">
        <v>12</v>
      </c>
    </row>
    <row r="90" spans="1:13" x14ac:dyDescent="0.25">
      <c r="A90" s="1">
        <v>80</v>
      </c>
      <c r="B90" s="4" t="s">
        <v>79</v>
      </c>
      <c r="C90" s="15">
        <v>7</v>
      </c>
      <c r="D90" s="15">
        <v>13</v>
      </c>
      <c r="E90" s="15">
        <v>0</v>
      </c>
      <c r="F90" s="15">
        <v>0</v>
      </c>
      <c r="G90" s="15">
        <v>30</v>
      </c>
      <c r="H90" s="15">
        <f>8+9</f>
        <v>17</v>
      </c>
      <c r="I90" s="15">
        <v>0</v>
      </c>
      <c r="J90" s="15">
        <v>0</v>
      </c>
      <c r="K90" s="15">
        <f t="shared" si="1"/>
        <v>30</v>
      </c>
      <c r="L90" s="12">
        <v>57</v>
      </c>
      <c r="M90" s="12">
        <v>0</v>
      </c>
    </row>
    <row r="91" spans="1:13" x14ac:dyDescent="0.25">
      <c r="A91" s="1">
        <v>81</v>
      </c>
      <c r="B91" s="4" t="s">
        <v>80</v>
      </c>
      <c r="C91" s="15">
        <v>9</v>
      </c>
      <c r="D91" s="15">
        <v>3</v>
      </c>
      <c r="E91" s="15">
        <v>21</v>
      </c>
      <c r="F91" s="15">
        <v>8</v>
      </c>
      <c r="G91" s="15">
        <v>10</v>
      </c>
      <c r="H91" s="15">
        <f>2+3</f>
        <v>5</v>
      </c>
      <c r="I91" s="15">
        <v>36</v>
      </c>
      <c r="J91" s="15">
        <v>12</v>
      </c>
      <c r="K91" s="15">
        <f t="shared" si="1"/>
        <v>28</v>
      </c>
      <c r="L91" s="12">
        <v>49</v>
      </c>
      <c r="M91" s="12">
        <v>10</v>
      </c>
    </row>
    <row r="92" spans="1:13" x14ac:dyDescent="0.25">
      <c r="A92" s="1">
        <v>82</v>
      </c>
      <c r="B92" s="4" t="s">
        <v>81</v>
      </c>
      <c r="C92" s="15">
        <v>0</v>
      </c>
      <c r="D92" s="15">
        <v>5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f t="shared" si="1"/>
        <v>5</v>
      </c>
      <c r="L92" s="12">
        <v>12</v>
      </c>
      <c r="M92" s="12">
        <v>2</v>
      </c>
    </row>
    <row r="93" spans="1:13" ht="24" x14ac:dyDescent="0.25">
      <c r="A93" s="1">
        <v>83</v>
      </c>
      <c r="B93" s="4" t="s">
        <v>82</v>
      </c>
      <c r="C93" s="15">
        <v>17</v>
      </c>
      <c r="D93" s="15">
        <v>5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f t="shared" si="1"/>
        <v>5</v>
      </c>
      <c r="L93" s="12">
        <v>87</v>
      </c>
      <c r="M93" s="12">
        <v>0</v>
      </c>
    </row>
    <row r="94" spans="1:13" x14ac:dyDescent="0.25">
      <c r="A94" s="1">
        <v>84</v>
      </c>
      <c r="B94" s="4" t="s">
        <v>83</v>
      </c>
      <c r="C94" s="15">
        <v>0</v>
      </c>
      <c r="D94" s="15">
        <v>5</v>
      </c>
      <c r="E94" s="15">
        <v>0</v>
      </c>
      <c r="F94" s="15">
        <v>0</v>
      </c>
      <c r="G94" s="15">
        <v>2</v>
      </c>
      <c r="H94" s="15">
        <v>2</v>
      </c>
      <c r="I94" s="15">
        <v>18</v>
      </c>
      <c r="J94" s="15">
        <v>6</v>
      </c>
      <c r="K94" s="15">
        <f t="shared" si="1"/>
        <v>13</v>
      </c>
      <c r="L94" s="12">
        <f>7+J94</f>
        <v>13</v>
      </c>
      <c r="M94" s="12">
        <v>0</v>
      </c>
    </row>
    <row r="95" spans="1:13" ht="24.75" customHeight="1" x14ac:dyDescent="0.25">
      <c r="A95" s="1">
        <v>85</v>
      </c>
      <c r="B95" s="4" t="s">
        <v>84</v>
      </c>
      <c r="C95" s="15">
        <v>5</v>
      </c>
      <c r="D95" s="15">
        <v>3</v>
      </c>
      <c r="E95" s="15">
        <v>7</v>
      </c>
      <c r="F95" s="15">
        <v>3</v>
      </c>
      <c r="G95" s="15">
        <v>16</v>
      </c>
      <c r="H95" s="15">
        <f>3+1</f>
        <v>4</v>
      </c>
      <c r="I95" s="15">
        <v>4</v>
      </c>
      <c r="J95" s="15">
        <v>4</v>
      </c>
      <c r="K95" s="15">
        <f>D95+F95+H95+J95</f>
        <v>14</v>
      </c>
      <c r="L95" s="12">
        <f>76+J95</f>
        <v>80</v>
      </c>
      <c r="M95" s="12">
        <v>12</v>
      </c>
    </row>
    <row r="96" spans="1:13" x14ac:dyDescent="0.25">
      <c r="A96" s="3"/>
      <c r="B96" s="5" t="s">
        <v>85</v>
      </c>
      <c r="C96" s="19">
        <v>4138</v>
      </c>
      <c r="D96" s="19">
        <v>2468</v>
      </c>
      <c r="E96" s="19">
        <v>4946</v>
      </c>
      <c r="F96" s="19">
        <v>1559</v>
      </c>
      <c r="G96" s="19">
        <f>SUM(G11:G95)</f>
        <v>6058</v>
      </c>
      <c r="H96" s="19">
        <f>SUM(H11:H95)</f>
        <v>2725</v>
      </c>
      <c r="I96" s="19">
        <f>SUM(I11:I95)</f>
        <v>6453</v>
      </c>
      <c r="J96" s="19">
        <v>2451</v>
      </c>
      <c r="K96" s="19">
        <f>SUM(K11:K95)</f>
        <v>9203</v>
      </c>
      <c r="L96" s="21">
        <f>SUM(L11:L95)</f>
        <v>29924</v>
      </c>
      <c r="M96" s="21">
        <f>SUM(M11:M95)</f>
        <v>4319</v>
      </c>
    </row>
    <row r="99" spans="7:7" x14ac:dyDescent="0.25">
      <c r="G99" s="7"/>
    </row>
  </sheetData>
  <mergeCells count="19">
    <mergeCell ref="K5:K9"/>
    <mergeCell ref="I5:J5"/>
    <mergeCell ref="M5:M9"/>
    <mergeCell ref="L5:L9"/>
    <mergeCell ref="B5:B9"/>
    <mergeCell ref="A4:M4"/>
    <mergeCell ref="J3:M3"/>
    <mergeCell ref="A5:A9"/>
    <mergeCell ref="F6:F9"/>
    <mergeCell ref="H6:H9"/>
    <mergeCell ref="J6:J9"/>
    <mergeCell ref="I6:I9"/>
    <mergeCell ref="C6:C9"/>
    <mergeCell ref="D6:D9"/>
    <mergeCell ref="C5:D5"/>
    <mergeCell ref="E5:F5"/>
    <mergeCell ref="E6:E9"/>
    <mergeCell ref="G5:H5"/>
    <mergeCell ref="G6:G9"/>
  </mergeCells>
  <printOptions horizontalCentered="1"/>
  <pageMargins left="0.11811023622047245" right="0.11811023622047245" top="0.74803149606299213" bottom="0.35433070866141736" header="0.31496062992125984" footer="0.31496062992125984"/>
  <pageSetup paperSize="9" scale="8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скорые</vt:lpstr>
      <vt:lpstr>автобус</vt:lpstr>
      <vt:lpstr>автобус!Область_печати</vt:lpstr>
      <vt:lpstr>скорые!Область_печати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Курчашова</dc:creator>
  <cp:lastModifiedBy>Пользователь</cp:lastModifiedBy>
  <cp:lastPrinted>2020-03-04T09:35:55Z</cp:lastPrinted>
  <dcterms:created xsi:type="dcterms:W3CDTF">2020-02-03T11:16:04Z</dcterms:created>
  <dcterms:modified xsi:type="dcterms:W3CDTF">2020-05-14T09:07:41Z</dcterms:modified>
</cp:coreProperties>
</file>