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3" i="1" l="1"/>
  <c r="G35" i="1" s="1"/>
  <c r="I14" i="1"/>
  <c r="F14" i="1"/>
  <c r="G21" i="1"/>
  <c r="G29" i="1" l="1"/>
  <c r="G31" i="1" s="1"/>
  <c r="I9" i="1"/>
  <c r="I10" i="1"/>
  <c r="I11" i="1"/>
  <c r="I12" i="1"/>
  <c r="I8" i="1"/>
  <c r="H9" i="1"/>
  <c r="H10" i="1"/>
  <c r="H13" i="1" s="1"/>
  <c r="H11" i="1"/>
  <c r="H12" i="1"/>
  <c r="H8" i="1"/>
  <c r="E13" i="1"/>
  <c r="F13" i="1"/>
  <c r="G13" i="1"/>
  <c r="I13" i="1"/>
  <c r="D13" i="1"/>
  <c r="G9" i="1"/>
  <c r="G10" i="1"/>
  <c r="G11" i="1"/>
  <c r="G12" i="1"/>
  <c r="G8" i="1"/>
  <c r="E26" i="1"/>
  <c r="F26" i="1"/>
  <c r="H26" i="1"/>
  <c r="G26" i="1"/>
  <c r="F12" i="1"/>
  <c r="F8" i="1"/>
  <c r="D12" i="1"/>
  <c r="D11" i="1"/>
  <c r="D10" i="1"/>
  <c r="D9" i="1"/>
  <c r="D8" i="1"/>
  <c r="D24" i="1"/>
  <c r="D21" i="1"/>
  <c r="D26" i="1" s="1"/>
  <c r="I25" i="1"/>
  <c r="I26" i="1" s="1"/>
  <c r="E11" i="1"/>
  <c r="F25" i="1"/>
  <c r="F27" i="1" l="1"/>
  <c r="I27" i="1"/>
</calcChain>
</file>

<file path=xl/sharedStrings.xml><?xml version="1.0" encoding="utf-8"?>
<sst xmlns="http://schemas.openxmlformats.org/spreadsheetml/2006/main" count="48" uniqueCount="30">
  <si>
    <t>Расчет стоимости работ по объекту Поликлиника, необходимый для проведения сравнительного анализа с аналогичными объектами</t>
  </si>
  <si>
    <t>Смета</t>
  </si>
  <si>
    <t>№</t>
  </si>
  <si>
    <t>Стоимость работ, не вошедших в ПСД на строительство Поликлиники, по данным объета аналога "Детская поликлиника № 4», г. Саранск на 500 посещений в смену"</t>
  </si>
  <si>
    <t>Стоимость работ на объекте Поликлиника (сметная), не вошедших в ПСД на строительство объектов аналогов</t>
  </si>
  <si>
    <t>02-01-01 "Земляные работы"</t>
  </si>
  <si>
    <t xml:space="preserve">СМР </t>
  </si>
  <si>
    <t>Оборудование</t>
  </si>
  <si>
    <t>Прочие</t>
  </si>
  <si>
    <t>Сметы по главе 1 "Подготовка территории строительства"</t>
  </si>
  <si>
    <t>Сметы по главе 12 "Проектно-изыскательские работы"</t>
  </si>
  <si>
    <t>02-01-03 "Общестроительные работы ниже отм. 0,00"</t>
  </si>
  <si>
    <t>02-01-01 "Фундаменты"</t>
  </si>
  <si>
    <t>Цены приведенные к текущим ценам (2 кв. 2020 года)</t>
  </si>
  <si>
    <t>Итого</t>
  </si>
  <si>
    <t>Базовые цены, с затр. на временные сооружения (1,8%), зимние время (1,98%), непредв. расходы (2%), НДС (20%)</t>
  </si>
  <si>
    <t>Базовые цены, с затр. на временные сооружения (1,8%), зимние время (1%), непредв. расходы (2%), НДС (20%)</t>
  </si>
  <si>
    <t>Всего по работам</t>
  </si>
  <si>
    <t>СМР*</t>
  </si>
  <si>
    <t>* письмо Минстроя России от 29.07.2020 г. № 29340-ИФ/09</t>
  </si>
  <si>
    <t>Оборудование**</t>
  </si>
  <si>
    <t>Прочие**</t>
  </si>
  <si>
    <t>** письмо Минстроя России от 19.08.2020 г. № 32582-ИФ/09</t>
  </si>
  <si>
    <t>Объем работ, не учетнный в ССР по Поликлинике, но включенный в ССР объекта аналога</t>
  </si>
  <si>
    <t>тыс. рублей</t>
  </si>
  <si>
    <t>Цены текущие (согласно ССР по объекту Поликлиника)</t>
  </si>
  <si>
    <t>Проектная стоимость строительства Поликлиники с учетом корректировки</t>
  </si>
  <si>
    <t>Объем СМР, не учетнный в ССР по Поликлинике, но включенный в ССР объекта аналога</t>
  </si>
  <si>
    <t>Объем СМР по строительству Поликлиники с учетом корректировки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</si>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</sst>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3" fontId="0" fillId="0" borderId="0" xfId="1" applyFont="1"/>
    <xf numFmtId="43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tabSelected="1" topLeftCell="B1" workbookViewId="0">
      <selection activeCell="L2" sqref="L2"/>
    </sheetView>
  </sheetViews>
  <sheetFormatPr defaultRowHeight="15" x14ac:dyDescent="0.25"/>
  <cols>
    <col min="2" max="2" width="4.5703125" customWidth="1"/>
    <col min="3" max="3" width="29.42578125" customWidth="1"/>
    <col min="4" max="4" width="12" customWidth="1"/>
    <col min="5" max="5" width="15" customWidth="1"/>
    <col min="6" max="6" width="12.5703125" customWidth="1"/>
    <col min="7" max="7" width="13.5703125" customWidth="1"/>
    <col min="8" max="8" width="16.85546875" customWidth="1"/>
    <col min="9" max="9" width="19.28515625" customWidth="1"/>
  </cols>
  <sheetData>
    <row r="1" spans="2:12" x14ac:dyDescent="0.25">
      <c r="L1" t="s">
        <v>29</v>
      </c>
    </row>
    <row r="3" spans="2:12" ht="18.75" x14ac:dyDescent="0.3">
      <c r="B3" s="1" t="s">
        <v>0</v>
      </c>
    </row>
    <row r="5" spans="2:12" x14ac:dyDescent="0.25">
      <c r="B5" t="s">
        <v>3</v>
      </c>
    </row>
    <row r="6" spans="2:12" s="2" customFormat="1" ht="58.5" customHeight="1" x14ac:dyDescent="0.25">
      <c r="D6" s="6" t="s">
        <v>15</v>
      </c>
      <c r="E6" s="6"/>
      <c r="F6" s="6"/>
      <c r="G6" s="6" t="s">
        <v>13</v>
      </c>
      <c r="H6" s="6"/>
      <c r="I6" s="6"/>
    </row>
    <row r="7" spans="2:12" x14ac:dyDescent="0.25">
      <c r="B7" t="s">
        <v>2</v>
      </c>
      <c r="C7" t="s">
        <v>1</v>
      </c>
      <c r="D7" t="s">
        <v>6</v>
      </c>
      <c r="E7" t="s">
        <v>7</v>
      </c>
      <c r="F7" t="s">
        <v>8</v>
      </c>
      <c r="G7" t="s">
        <v>18</v>
      </c>
      <c r="H7" t="s">
        <v>20</v>
      </c>
      <c r="I7" t="s">
        <v>21</v>
      </c>
    </row>
    <row r="8" spans="2:12" ht="30" x14ac:dyDescent="0.25">
      <c r="B8">
        <v>1</v>
      </c>
      <c r="C8" s="2" t="s">
        <v>9</v>
      </c>
      <c r="D8" s="5">
        <f>(104.58+15.46)*1.018*1.0198*1.02*1.2</f>
        <v>152.53524016934401</v>
      </c>
      <c r="E8" s="5">
        <v>0</v>
      </c>
      <c r="F8" s="5">
        <f>440.84*1.02*1.2</f>
        <v>539.5881599999999</v>
      </c>
      <c r="G8" s="5">
        <f>D8*7.3</f>
        <v>1113.5072532362112</v>
      </c>
      <c r="H8" s="5">
        <f>E8*4.33</f>
        <v>0</v>
      </c>
      <c r="I8" s="5">
        <f>F8*8.81</f>
        <v>4753.7716895999993</v>
      </c>
    </row>
    <row r="9" spans="2:12" x14ac:dyDescent="0.25">
      <c r="B9">
        <v>2</v>
      </c>
      <c r="C9" s="2" t="s">
        <v>5</v>
      </c>
      <c r="D9" s="5">
        <f>(126.28)*1.018*1.0198*1.02*1.2</f>
        <v>160.464429595008</v>
      </c>
      <c r="E9" s="5">
        <v>0</v>
      </c>
      <c r="F9" s="5">
        <v>0</v>
      </c>
      <c r="G9" s="5">
        <f t="shared" ref="G9:G12" si="0">D9*7.3</f>
        <v>1171.3903360435584</v>
      </c>
      <c r="H9" s="5">
        <f t="shared" ref="H9:H12" si="1">E9*4.33</f>
        <v>0</v>
      </c>
      <c r="I9" s="5">
        <f t="shared" ref="I9:I12" si="2">F9*8.81</f>
        <v>0</v>
      </c>
    </row>
    <row r="10" spans="2:12" x14ac:dyDescent="0.25">
      <c r="B10">
        <v>3</v>
      </c>
      <c r="C10" s="2" t="s">
        <v>12</v>
      </c>
      <c r="D10" s="5">
        <f>(1398.67)*1.018*1.0198*1.02*1.2</f>
        <v>1777.294771473312</v>
      </c>
      <c r="E10" s="5">
        <v>0</v>
      </c>
      <c r="F10" s="5">
        <v>0</v>
      </c>
      <c r="G10" s="5">
        <f t="shared" si="0"/>
        <v>12974.251831755177</v>
      </c>
      <c r="H10" s="5">
        <f t="shared" si="1"/>
        <v>0</v>
      </c>
      <c r="I10" s="5">
        <f t="shared" si="2"/>
        <v>0</v>
      </c>
    </row>
    <row r="11" spans="2:12" ht="30" x14ac:dyDescent="0.25">
      <c r="B11">
        <v>4</v>
      </c>
      <c r="C11" s="2" t="s">
        <v>11</v>
      </c>
      <c r="D11" s="5">
        <f>(1793.51+2.83)*1.018*1.0198*1.02*1.2</f>
        <v>2282.615405913024</v>
      </c>
      <c r="E11" s="5">
        <f>(62.31)*1.018*1.0198*1.02</f>
        <v>65.981275789679998</v>
      </c>
      <c r="F11" s="5">
        <v>0</v>
      </c>
      <c r="G11" s="5">
        <f t="shared" si="0"/>
        <v>16663.092463165074</v>
      </c>
      <c r="H11" s="5">
        <f t="shared" si="1"/>
        <v>285.69892416931441</v>
      </c>
      <c r="I11" s="5">
        <f t="shared" si="2"/>
        <v>0</v>
      </c>
    </row>
    <row r="12" spans="2:12" ht="30" x14ac:dyDescent="0.25">
      <c r="B12">
        <v>5</v>
      </c>
      <c r="C12" s="2" t="s">
        <v>10</v>
      </c>
      <c r="D12" s="5">
        <f>(27.7)*1.02*1.2</f>
        <v>33.904800000000002</v>
      </c>
      <c r="E12" s="5">
        <v>0</v>
      </c>
      <c r="F12" s="5">
        <f>2231.575*1.02*1.2</f>
        <v>2731.4477999999995</v>
      </c>
      <c r="G12" s="5">
        <f t="shared" si="0"/>
        <v>247.50504000000001</v>
      </c>
      <c r="H12" s="5">
        <f t="shared" si="1"/>
        <v>0</v>
      </c>
      <c r="I12" s="5">
        <f t="shared" si="2"/>
        <v>24064.055117999997</v>
      </c>
    </row>
    <row r="13" spans="2:12" x14ac:dyDescent="0.25">
      <c r="C13" s="2" t="s">
        <v>14</v>
      </c>
      <c r="D13" s="5">
        <f>SUM(D8:D12)</f>
        <v>4406.814647150688</v>
      </c>
      <c r="E13" s="5">
        <f t="shared" ref="E13:I13" si="3">SUM(E8:E12)</f>
        <v>65.981275789679998</v>
      </c>
      <c r="F13" s="5">
        <f t="shared" si="3"/>
        <v>3271.0359599999992</v>
      </c>
      <c r="G13" s="5">
        <f t="shared" si="3"/>
        <v>32169.746924200019</v>
      </c>
      <c r="H13" s="5">
        <f t="shared" si="3"/>
        <v>285.69892416931441</v>
      </c>
      <c r="I13" s="5">
        <f t="shared" si="3"/>
        <v>28817.826807599995</v>
      </c>
    </row>
    <row r="14" spans="2:12" x14ac:dyDescent="0.25">
      <c r="C14" s="2" t="s">
        <v>17</v>
      </c>
      <c r="D14" s="5"/>
      <c r="E14" s="5"/>
      <c r="F14" s="4">
        <f>D13+E13+F13</f>
        <v>7743.831882940367</v>
      </c>
      <c r="G14" s="5"/>
      <c r="H14" s="5"/>
      <c r="I14" s="4">
        <f>G13+H13+I13</f>
        <v>61273.272655969326</v>
      </c>
    </row>
    <row r="15" spans="2:12" ht="30" x14ac:dyDescent="0.25">
      <c r="C15" s="2" t="s">
        <v>19</v>
      </c>
    </row>
    <row r="16" spans="2:12" ht="30" x14ac:dyDescent="0.25">
      <c r="C16" s="2" t="s">
        <v>22</v>
      </c>
    </row>
    <row r="17" spans="2:9" x14ac:dyDescent="0.25">
      <c r="C17" s="2"/>
    </row>
    <row r="18" spans="2:9" x14ac:dyDescent="0.25">
      <c r="B18" t="s">
        <v>4</v>
      </c>
    </row>
    <row r="19" spans="2:9" s="2" customFormat="1" ht="45.75" customHeight="1" x14ac:dyDescent="0.25">
      <c r="D19" s="6" t="s">
        <v>16</v>
      </c>
      <c r="E19" s="6"/>
      <c r="F19" s="6"/>
      <c r="G19" s="6" t="s">
        <v>25</v>
      </c>
      <c r="H19" s="6"/>
      <c r="I19" s="6"/>
    </row>
    <row r="20" spans="2:9" x14ac:dyDescent="0.25">
      <c r="B20" t="s">
        <v>2</v>
      </c>
      <c r="C20" t="s">
        <v>1</v>
      </c>
      <c r="D20" t="s">
        <v>6</v>
      </c>
      <c r="E20" t="s">
        <v>7</v>
      </c>
      <c r="F20" t="s">
        <v>8</v>
      </c>
      <c r="G20" t="s">
        <v>6</v>
      </c>
      <c r="H20" t="s">
        <v>7</v>
      </c>
      <c r="I20" t="s">
        <v>8</v>
      </c>
    </row>
    <row r="21" spans="2:9" ht="30" x14ac:dyDescent="0.25">
      <c r="B21">
        <v>1</v>
      </c>
      <c r="C21" s="2" t="s">
        <v>9</v>
      </c>
      <c r="D21" s="3">
        <f>(1390.34+3.1)*1.018*1.01*1.02*1.2</f>
        <v>1753.6335383808</v>
      </c>
      <c r="E21" s="3">
        <v>0</v>
      </c>
      <c r="F21" s="3">
        <v>0</v>
      </c>
      <c r="G21" s="3">
        <f>(6.17*1.018*1.01*1.02*1.2*7.02)+(1384.17*1.018*1.01*1.02*1.2*7.43)</f>
        <v>12997.32672854088</v>
      </c>
      <c r="H21" s="3">
        <v>0</v>
      </c>
      <c r="I21" s="3">
        <v>0</v>
      </c>
    </row>
    <row r="22" spans="2:9" x14ac:dyDescent="0.25">
      <c r="B22">
        <v>2</v>
      </c>
      <c r="C22" s="2" t="s">
        <v>5</v>
      </c>
      <c r="D22" s="3">
        <v>0</v>
      </c>
      <c r="E22" s="3">
        <v>0</v>
      </c>
      <c r="F22" s="3">
        <v>0</v>
      </c>
      <c r="G22" s="3"/>
      <c r="H22" s="3">
        <v>0</v>
      </c>
      <c r="I22" s="3">
        <v>0</v>
      </c>
    </row>
    <row r="23" spans="2:9" x14ac:dyDescent="0.25">
      <c r="B23">
        <v>3</v>
      </c>
      <c r="C23" s="2" t="s">
        <v>12</v>
      </c>
      <c r="D23" s="3">
        <v>0</v>
      </c>
      <c r="E23" s="3">
        <v>0</v>
      </c>
      <c r="F23" s="3">
        <v>0</v>
      </c>
      <c r="G23" s="3"/>
      <c r="H23" s="3">
        <v>0</v>
      </c>
      <c r="I23" s="3">
        <v>0</v>
      </c>
    </row>
    <row r="24" spans="2:9" ht="30" x14ac:dyDescent="0.25">
      <c r="B24">
        <v>4</v>
      </c>
      <c r="C24" s="2" t="s">
        <v>11</v>
      </c>
      <c r="D24" s="3">
        <f>(2378.54+0.068)*1.018*1.01*1.02*1.2</f>
        <v>2993.4599002905607</v>
      </c>
      <c r="E24" s="3">
        <v>0</v>
      </c>
      <c r="F24" s="3">
        <v>0</v>
      </c>
      <c r="G24" s="3"/>
      <c r="H24" s="3">
        <v>0</v>
      </c>
      <c r="I24" s="3">
        <v>0</v>
      </c>
    </row>
    <row r="25" spans="2:9" ht="30" x14ac:dyDescent="0.25">
      <c r="B25">
        <v>5</v>
      </c>
      <c r="C25" s="2" t="s">
        <v>10</v>
      </c>
      <c r="D25" s="3">
        <v>0</v>
      </c>
      <c r="E25" s="3">
        <v>0</v>
      </c>
      <c r="F25" s="3">
        <f>179.2*1.02</f>
        <v>182.78399999999999</v>
      </c>
      <c r="G25" s="3">
        <v>0</v>
      </c>
      <c r="H25" s="3">
        <v>0</v>
      </c>
      <c r="I25" s="3">
        <f>(15.65*1.02*1.2*7.82)+(142.7*1.02*1.2*8.33)+(14.64*1.02*1.2*8.81)+(6.04*1.02*1.2*8.95)</f>
        <v>1828.7911296</v>
      </c>
    </row>
    <row r="26" spans="2:9" x14ac:dyDescent="0.25">
      <c r="C26" s="2" t="s">
        <v>14</v>
      </c>
      <c r="D26" s="3">
        <f>SUM(D21:D25)</f>
        <v>4747.0934386713607</v>
      </c>
      <c r="E26" s="3">
        <f t="shared" ref="E26:I26" si="4">SUM(E21:E25)</f>
        <v>0</v>
      </c>
      <c r="F26" s="3">
        <f t="shared" si="4"/>
        <v>182.78399999999999</v>
      </c>
      <c r="G26" s="3">
        <f t="shared" si="4"/>
        <v>12997.32672854088</v>
      </c>
      <c r="H26" s="3">
        <f t="shared" si="4"/>
        <v>0</v>
      </c>
      <c r="I26" s="3">
        <f t="shared" si="4"/>
        <v>1828.7911296</v>
      </c>
    </row>
    <row r="27" spans="2:9" x14ac:dyDescent="0.25">
      <c r="C27" s="2" t="s">
        <v>17</v>
      </c>
      <c r="F27" s="4">
        <f>D26+F26</f>
        <v>4929.8774386713603</v>
      </c>
      <c r="I27" s="4">
        <f>G26+I26</f>
        <v>14826.11785814088</v>
      </c>
    </row>
    <row r="29" spans="2:9" ht="28.5" customHeight="1" x14ac:dyDescent="0.25">
      <c r="C29" s="6" t="s">
        <v>23</v>
      </c>
      <c r="D29" s="7"/>
      <c r="E29" s="7"/>
      <c r="G29" s="4">
        <f>I14-I27</f>
        <v>46447.154797828443</v>
      </c>
      <c r="H29" t="s">
        <v>24</v>
      </c>
    </row>
    <row r="31" spans="2:9" x14ac:dyDescent="0.25">
      <c r="C31" t="s">
        <v>26</v>
      </c>
      <c r="G31" s="4">
        <f>571693.05+G29</f>
        <v>618140.20479782845</v>
      </c>
      <c r="H31" t="s">
        <v>24</v>
      </c>
    </row>
    <row r="33" spans="3:8" ht="27" customHeight="1" x14ac:dyDescent="0.25">
      <c r="C33" s="6" t="s">
        <v>27</v>
      </c>
      <c r="D33" s="7"/>
      <c r="E33" s="7"/>
      <c r="G33" s="4">
        <f>G13-G26</f>
        <v>19172.420195659139</v>
      </c>
      <c r="H33" t="s">
        <v>24</v>
      </c>
    </row>
    <row r="35" spans="3:8" x14ac:dyDescent="0.25">
      <c r="C35" t="s">
        <v>28</v>
      </c>
      <c r="G35" s="4">
        <f>334597.5+G33</f>
        <v>353769.92019565916</v>
      </c>
      <c r="H35" t="s">
        <v>24</v>
      </c>
    </row>
  </sheetData>
  <mergeCells count="6">
    <mergeCell ref="C33:E33"/>
    <mergeCell ref="D6:F6"/>
    <mergeCell ref="G6:I6"/>
    <mergeCell ref="D19:F19"/>
    <mergeCell ref="G19:I19"/>
    <mergeCell ref="C29:E29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Полиэктов В.Г.</dc:creator>
  <cp:lastModifiedBy>Полиэктов В.Г.</cp:lastModifiedBy>
  <cp:lastPrinted>2021-06-28T15:36:00Z</cp:lastPrinted>
  <dcterms:created xsi:type="dcterms:W3CDTF">2021-06-22T14:34:41Z</dcterms:created>
  <dcterms:modified xsi:type="dcterms:W3CDTF">2021-06-29T12:57:06Z</dcterms:modified>
</cp:coreProperties>
</file>