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436" activeTab="1"/>
  </bookViews>
  <sheets>
    <sheet name=" Пересчет СМР" sheetId="2" r:id="rId1"/>
    <sheet name="Пересчет Оборудование" sheetId="3" r:id="rId2"/>
    <sheet name="легенд и итог" sheetId="4" state="hidden" r:id="rId3"/>
  </sheets>
  <definedNames>
    <definedName name="_xlnm.Print_Area" localSheetId="1">'Пересчет Оборудование'!$A$1:$H$76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C73" i="3" l="1"/>
  <c r="C70" i="2"/>
  <c r="C70" i="3"/>
  <c r="C69" i="2"/>
  <c r="C69" i="3"/>
  <c r="C36" i="3"/>
  <c r="C23" i="2"/>
  <c r="C20" i="3"/>
  <c r="D20" i="3" s="1"/>
  <c r="C17" i="3"/>
  <c r="C16" i="3"/>
  <c r="C15" i="3"/>
  <c r="C13" i="3"/>
  <c r="C10" i="3"/>
  <c r="C10" i="2"/>
  <c r="C9" i="3"/>
  <c r="C14" i="2"/>
  <c r="C14" i="3"/>
  <c r="G49" i="2" l="1"/>
  <c r="H49" i="2" s="1"/>
  <c r="G32" i="2"/>
  <c r="H32" i="2" s="1"/>
  <c r="G37" i="2"/>
  <c r="H37" i="2" s="1"/>
  <c r="G39" i="2"/>
  <c r="H39" i="2" s="1"/>
  <c r="E48" i="2"/>
  <c r="F48" i="2" s="1"/>
  <c r="G48" i="2" s="1"/>
  <c r="H48" i="2" s="1"/>
  <c r="E50" i="2"/>
  <c r="F50" i="2" s="1"/>
  <c r="G50" i="2" s="1"/>
  <c r="H50" i="2" s="1"/>
  <c r="E53" i="2"/>
  <c r="F53" i="2" s="1"/>
  <c r="G53" i="2" s="1"/>
  <c r="H53" i="2" s="1"/>
  <c r="E54" i="2"/>
  <c r="F54" i="2" s="1"/>
  <c r="G54" i="2" s="1"/>
  <c r="H54" i="2" s="1"/>
  <c r="E57" i="2"/>
  <c r="F57" i="2" s="1"/>
  <c r="G57" i="2" s="1"/>
  <c r="E58" i="2"/>
  <c r="F58" i="2" s="1"/>
  <c r="G58" i="2" s="1"/>
  <c r="H58" i="2" s="1"/>
  <c r="E61" i="2"/>
  <c r="F61" i="2" s="1"/>
  <c r="G61" i="2" s="1"/>
  <c r="E62" i="2"/>
  <c r="F62" i="2" s="1"/>
  <c r="G62" i="2" s="1"/>
  <c r="H62" i="2" s="1"/>
  <c r="E12" i="2"/>
  <c r="F12" i="2" s="1"/>
  <c r="G12" i="2" s="1"/>
  <c r="E18" i="2"/>
  <c r="F18" i="2" s="1"/>
  <c r="G18" i="2" s="1"/>
  <c r="H18" i="2" s="1"/>
  <c r="E22" i="2"/>
  <c r="F22" i="2" s="1"/>
  <c r="G22" i="2" s="1"/>
  <c r="E31" i="2"/>
  <c r="F31" i="2" s="1"/>
  <c r="G31" i="2" s="1"/>
  <c r="H31" i="2" s="1"/>
  <c r="E32" i="2"/>
  <c r="F32" i="2" s="1"/>
  <c r="D70" i="2"/>
  <c r="E70" i="2" s="1"/>
  <c r="F70" i="2" s="1"/>
  <c r="G70" i="2" s="1"/>
  <c r="H70" i="2" s="1"/>
  <c r="D71" i="2"/>
  <c r="E71" i="2" s="1"/>
  <c r="D72" i="2"/>
  <c r="E72" i="2" s="1"/>
  <c r="F72" i="2" s="1"/>
  <c r="G72" i="2" s="1"/>
  <c r="H72" i="2" s="1"/>
  <c r="D74" i="2"/>
  <c r="E74" i="2" s="1"/>
  <c r="D50" i="2"/>
  <c r="D51" i="2"/>
  <c r="E51" i="2" s="1"/>
  <c r="F51" i="2" s="1"/>
  <c r="G51" i="2" s="1"/>
  <c r="H51" i="2" s="1"/>
  <c r="D52" i="2"/>
  <c r="E52" i="2" s="1"/>
  <c r="D53" i="2"/>
  <c r="D54" i="2"/>
  <c r="D55" i="2"/>
  <c r="E55" i="2" s="1"/>
  <c r="D56" i="2"/>
  <c r="E56" i="2" s="1"/>
  <c r="D57" i="2"/>
  <c r="D58" i="2"/>
  <c r="D59" i="2"/>
  <c r="E59" i="2" s="1"/>
  <c r="F59" i="2" s="1"/>
  <c r="G59" i="2" s="1"/>
  <c r="H59" i="2" s="1"/>
  <c r="D60" i="2"/>
  <c r="E60" i="2" s="1"/>
  <c r="D61" i="2"/>
  <c r="D62" i="2"/>
  <c r="D63" i="2"/>
  <c r="E63" i="2" s="1"/>
  <c r="F63" i="2" s="1"/>
  <c r="G63" i="2" s="1"/>
  <c r="H63" i="2" s="1"/>
  <c r="D64" i="2"/>
  <c r="E64" i="2" s="1"/>
  <c r="F64" i="2" s="1"/>
  <c r="G64" i="2" s="1"/>
  <c r="H64" i="2" s="1"/>
  <c r="D65" i="2"/>
  <c r="E65" i="2" s="1"/>
  <c r="D66" i="2"/>
  <c r="E66" i="2" s="1"/>
  <c r="F66" i="2" s="1"/>
  <c r="G66" i="2" s="1"/>
  <c r="H66" i="2" s="1"/>
  <c r="D67" i="2"/>
  <c r="E67" i="2" s="1"/>
  <c r="F67" i="2" s="1"/>
  <c r="G67" i="2" s="1"/>
  <c r="H67" i="2" s="1"/>
  <c r="D68" i="2"/>
  <c r="E68" i="2" s="1"/>
  <c r="D69" i="2"/>
  <c r="E69" i="2" s="1"/>
  <c r="D25" i="2"/>
  <c r="E25" i="2" s="1"/>
  <c r="F25" i="2" s="1"/>
  <c r="G25" i="2" s="1"/>
  <c r="H25" i="2" s="1"/>
  <c r="D26" i="2"/>
  <c r="E26" i="2" s="1"/>
  <c r="D29" i="2"/>
  <c r="E29" i="2" s="1"/>
  <c r="F29" i="2" s="1"/>
  <c r="G29" i="2" s="1"/>
  <c r="H29" i="2" s="1"/>
  <c r="D30" i="2"/>
  <c r="E30" i="2" s="1"/>
  <c r="F30" i="2" s="1"/>
  <c r="G30" i="2" s="1"/>
  <c r="H30" i="2" s="1"/>
  <c r="D31" i="2"/>
  <c r="D32" i="2"/>
  <c r="D33" i="2"/>
  <c r="E33" i="2" s="1"/>
  <c r="F33" i="2" s="1"/>
  <c r="G33" i="2" s="1"/>
  <c r="H33" i="2" s="1"/>
  <c r="D34" i="2"/>
  <c r="E34" i="2" s="1"/>
  <c r="F34" i="2" s="1"/>
  <c r="G34" i="2" s="1"/>
  <c r="H34" i="2" s="1"/>
  <c r="D35" i="2"/>
  <c r="E35" i="2" s="1"/>
  <c r="F35" i="2" s="1"/>
  <c r="G35" i="2" s="1"/>
  <c r="H35" i="2" s="1"/>
  <c r="D38" i="2"/>
  <c r="E38" i="2" s="1"/>
  <c r="D40" i="2"/>
  <c r="E40" i="2" s="1"/>
  <c r="F40" i="2" s="1"/>
  <c r="G40" i="2" s="1"/>
  <c r="H40" i="2" s="1"/>
  <c r="D41" i="2"/>
  <c r="E41" i="2" s="1"/>
  <c r="D42" i="2"/>
  <c r="E42" i="2" s="1"/>
  <c r="D43" i="2"/>
  <c r="E43" i="2" s="1"/>
  <c r="D45" i="2"/>
  <c r="E45" i="2" s="1"/>
  <c r="D46" i="2"/>
  <c r="E46" i="2" s="1"/>
  <c r="D47" i="2"/>
  <c r="E47" i="2" s="1"/>
  <c r="F47" i="2" s="1"/>
  <c r="G47" i="2" s="1"/>
  <c r="H47" i="2" s="1"/>
  <c r="D48" i="2"/>
  <c r="D12" i="2"/>
  <c r="D13" i="2"/>
  <c r="E13" i="2" s="1"/>
  <c r="D14" i="2"/>
  <c r="E14" i="2" s="1"/>
  <c r="D15" i="2"/>
  <c r="E15" i="2" s="1"/>
  <c r="D16" i="2"/>
  <c r="E16" i="2" s="1"/>
  <c r="D17" i="2"/>
  <c r="E17" i="2" s="1"/>
  <c r="D18" i="2"/>
  <c r="D19" i="2"/>
  <c r="E19" i="2" s="1"/>
  <c r="F19" i="2" s="1"/>
  <c r="G19" i="2" s="1"/>
  <c r="H19" i="2" s="1"/>
  <c r="D20" i="2"/>
  <c r="E20" i="2" s="1"/>
  <c r="F20" i="2" s="1"/>
  <c r="G20" i="2" s="1"/>
  <c r="H20" i="2" s="1"/>
  <c r="D21" i="2"/>
  <c r="E21" i="2" s="1"/>
  <c r="D22" i="2"/>
  <c r="D23" i="2"/>
  <c r="E23" i="2" s="1"/>
  <c r="D4" i="2"/>
  <c r="E4" i="2" s="1"/>
  <c r="F4" i="2" s="1"/>
  <c r="G4" i="2" s="1"/>
  <c r="H4" i="2" s="1"/>
  <c r="D5" i="2"/>
  <c r="E5" i="2" s="1"/>
  <c r="D7" i="2"/>
  <c r="E7" i="2" s="1"/>
  <c r="D9" i="2"/>
  <c r="E9" i="2" s="1"/>
  <c r="C76" i="2"/>
  <c r="D76" i="2" s="1"/>
  <c r="E76" i="2" s="1"/>
  <c r="C75" i="2"/>
  <c r="D75" i="2" s="1"/>
  <c r="E75" i="2" s="1"/>
  <c r="C56" i="2"/>
  <c r="C44" i="2"/>
  <c r="D44" i="2" s="1"/>
  <c r="E44" i="2" s="1"/>
  <c r="C27" i="2"/>
  <c r="D27" i="2" s="1"/>
  <c r="E27" i="2" s="1"/>
  <c r="C24" i="2"/>
  <c r="D24" i="2" s="1"/>
  <c r="E24" i="2" s="1"/>
  <c r="F24" i="2" s="1"/>
  <c r="G24" i="2" s="1"/>
  <c r="H24" i="2" s="1"/>
  <c r="C36" i="2"/>
  <c r="D36" i="2" s="1"/>
  <c r="E36" i="2" s="1"/>
  <c r="C11" i="2"/>
  <c r="D11" i="2" s="1"/>
  <c r="E11" i="2" s="1"/>
  <c r="C8" i="2"/>
  <c r="D8" i="2" s="1"/>
  <c r="E8" i="2" s="1"/>
  <c r="C28" i="2"/>
  <c r="D28" i="2" s="1"/>
  <c r="E28" i="2" s="1"/>
  <c r="C73" i="2"/>
  <c r="D73" i="2" s="1"/>
  <c r="E73" i="2" s="1"/>
  <c r="C6" i="2"/>
  <c r="D6" i="2" s="1"/>
  <c r="E6" i="2" s="1"/>
  <c r="D31" i="3"/>
  <c r="E31" i="3" s="1"/>
  <c r="D32" i="3"/>
  <c r="E32" i="3" s="1"/>
  <c r="D35" i="3"/>
  <c r="E35" i="3" s="1"/>
  <c r="E75" i="3"/>
  <c r="F75" i="3" s="1"/>
  <c r="G75" i="3" s="1"/>
  <c r="D76" i="3"/>
  <c r="E76" i="3" s="1"/>
  <c r="D51" i="3"/>
  <c r="E51" i="3" s="1"/>
  <c r="D52" i="3"/>
  <c r="E52" i="3" s="1"/>
  <c r="F52" i="3" s="1"/>
  <c r="G52" i="3" s="1"/>
  <c r="D53" i="3"/>
  <c r="E53" i="3" s="1"/>
  <c r="D54" i="3"/>
  <c r="E54" i="3" s="1"/>
  <c r="D55" i="3"/>
  <c r="E55" i="3" s="1"/>
  <c r="D56" i="3"/>
  <c r="E56" i="3" s="1"/>
  <c r="F56" i="3" s="1"/>
  <c r="G56" i="3" s="1"/>
  <c r="D57" i="3"/>
  <c r="E57" i="3" s="1"/>
  <c r="D58" i="3"/>
  <c r="D59" i="3"/>
  <c r="E59" i="3" s="1"/>
  <c r="D60" i="3"/>
  <c r="E60" i="3" s="1"/>
  <c r="F60" i="3" s="1"/>
  <c r="G60" i="3" s="1"/>
  <c r="D61" i="3"/>
  <c r="E61" i="3" s="1"/>
  <c r="D62" i="3"/>
  <c r="E62" i="3" s="1"/>
  <c r="D63" i="3"/>
  <c r="E63" i="3" s="1"/>
  <c r="D64" i="3"/>
  <c r="D66" i="3"/>
  <c r="E66" i="3" s="1"/>
  <c r="D67" i="3"/>
  <c r="E67" i="3" s="1"/>
  <c r="D68" i="3"/>
  <c r="E68" i="3" s="1"/>
  <c r="D69" i="3"/>
  <c r="E69" i="3" s="1"/>
  <c r="F69" i="3" s="1"/>
  <c r="G69" i="3" s="1"/>
  <c r="D70" i="3"/>
  <c r="E70" i="3" s="1"/>
  <c r="F70" i="3" s="1"/>
  <c r="G70" i="3" s="1"/>
  <c r="H70" i="3" s="1"/>
  <c r="D71" i="3"/>
  <c r="E71" i="3" s="1"/>
  <c r="D72" i="3"/>
  <c r="E72" i="3" s="1"/>
  <c r="D73" i="3"/>
  <c r="E73" i="3" s="1"/>
  <c r="F73" i="3" s="1"/>
  <c r="G73" i="3" s="1"/>
  <c r="H73" i="3" s="1"/>
  <c r="D74" i="3"/>
  <c r="E74" i="3" s="1"/>
  <c r="F74" i="3" s="1"/>
  <c r="G74" i="3" s="1"/>
  <c r="D75" i="3"/>
  <c r="E58" i="3"/>
  <c r="E64" i="3"/>
  <c r="F64" i="3" s="1"/>
  <c r="G64" i="3" s="1"/>
  <c r="D37" i="3"/>
  <c r="E37" i="3" s="1"/>
  <c r="F37" i="3" s="1"/>
  <c r="G37" i="3" s="1"/>
  <c r="D38" i="3"/>
  <c r="E38" i="3" s="1"/>
  <c r="D39" i="3"/>
  <c r="E39" i="3" s="1"/>
  <c r="D40" i="3"/>
  <c r="E40" i="3" s="1"/>
  <c r="D41" i="3"/>
  <c r="E41" i="3" s="1"/>
  <c r="F41" i="3" s="1"/>
  <c r="G41" i="3" s="1"/>
  <c r="D42" i="3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E42" i="3"/>
  <c r="F20" i="3"/>
  <c r="G20" i="3" s="1"/>
  <c r="C65" i="3"/>
  <c r="D65" i="3" s="1"/>
  <c r="E65" i="3" s="1"/>
  <c r="C28" i="3"/>
  <c r="D28" i="3" s="1"/>
  <c r="E28" i="3" s="1"/>
  <c r="F28" i="3" s="1"/>
  <c r="G28" i="3" s="1"/>
  <c r="H28" i="3" s="1"/>
  <c r="D23" i="3"/>
  <c r="E23" i="3" s="1"/>
  <c r="D24" i="3"/>
  <c r="E24" i="3" s="1"/>
  <c r="D25" i="3"/>
  <c r="E25" i="3" s="1"/>
  <c r="D26" i="3"/>
  <c r="E26" i="3" s="1"/>
  <c r="D27" i="3"/>
  <c r="E27" i="3" s="1"/>
  <c r="D29" i="3"/>
  <c r="E29" i="3" s="1"/>
  <c r="D30" i="3"/>
  <c r="E30" i="3" s="1"/>
  <c r="D33" i="3"/>
  <c r="E33" i="3" s="1"/>
  <c r="D34" i="3"/>
  <c r="E34" i="3" s="1"/>
  <c r="D36" i="3"/>
  <c r="E36" i="3" s="1"/>
  <c r="C22" i="3"/>
  <c r="D22" i="3" s="1"/>
  <c r="E22" i="3" s="1"/>
  <c r="F22" i="3" s="1"/>
  <c r="G22" i="3" s="1"/>
  <c r="H22" i="3" s="1"/>
  <c r="C18" i="3"/>
  <c r="D18" i="3" s="1"/>
  <c r="E18" i="3" s="1"/>
  <c r="F18" i="3" s="1"/>
  <c r="G18" i="3" s="1"/>
  <c r="H18" i="3" s="1"/>
  <c r="D21" i="3"/>
  <c r="E21" i="3" s="1"/>
  <c r="D17" i="3"/>
  <c r="E17" i="3" s="1"/>
  <c r="D11" i="3"/>
  <c r="E11" i="3" s="1"/>
  <c r="F11" i="3" s="1"/>
  <c r="G11" i="3" s="1"/>
  <c r="D12" i="3"/>
  <c r="E12" i="3" s="1"/>
  <c r="D13" i="3"/>
  <c r="E13" i="3" s="1"/>
  <c r="D14" i="3"/>
  <c r="E14" i="3" s="1"/>
  <c r="D15" i="3"/>
  <c r="E15" i="3" s="1"/>
  <c r="F15" i="3" s="1"/>
  <c r="G15" i="3" s="1"/>
  <c r="D16" i="3"/>
  <c r="E16" i="3" s="1"/>
  <c r="D19" i="3"/>
  <c r="E19" i="3" s="1"/>
  <c r="D10" i="3"/>
  <c r="D9" i="3"/>
  <c r="E9" i="3" s="1"/>
  <c r="D5" i="3"/>
  <c r="E5" i="3" s="1"/>
  <c r="D4" i="3"/>
  <c r="E4" i="3" s="1"/>
  <c r="D6" i="3"/>
  <c r="E6" i="3" s="1"/>
  <c r="D7" i="3"/>
  <c r="E7" i="3" s="1"/>
  <c r="D8" i="3"/>
  <c r="E8" i="3" s="1"/>
  <c r="H75" i="3" l="1"/>
  <c r="F8" i="2"/>
  <c r="G8" i="2" s="1"/>
  <c r="F27" i="2"/>
  <c r="G27" i="2" s="1"/>
  <c r="F76" i="2"/>
  <c r="G76" i="2" s="1"/>
  <c r="H16" i="2"/>
  <c r="F16" i="2"/>
  <c r="G16" i="2" s="1"/>
  <c r="F45" i="2"/>
  <c r="G45" i="2" s="1"/>
  <c r="H45" i="2"/>
  <c r="F68" i="2"/>
  <c r="G68" i="2" s="1"/>
  <c r="F60" i="2"/>
  <c r="G60" i="2" s="1"/>
  <c r="H60" i="2"/>
  <c r="F56" i="2"/>
  <c r="G56" i="2" s="1"/>
  <c r="F52" i="2"/>
  <c r="G52" i="2" s="1"/>
  <c r="H52" i="2"/>
  <c r="F44" i="2"/>
  <c r="G44" i="2" s="1"/>
  <c r="F15" i="2"/>
  <c r="G15" i="2" s="1"/>
  <c r="H38" i="2"/>
  <c r="F38" i="2"/>
  <c r="G38" i="2" s="1"/>
  <c r="F26" i="2"/>
  <c r="G26" i="2" s="1"/>
  <c r="H26" i="2"/>
  <c r="F55" i="2"/>
  <c r="G55" i="2" s="1"/>
  <c r="F71" i="2"/>
  <c r="G71" i="2" s="1"/>
  <c r="H71" i="2"/>
  <c r="F6" i="2"/>
  <c r="G6" i="2" s="1"/>
  <c r="F43" i="2"/>
  <c r="G43" i="2" s="1"/>
  <c r="F73" i="2"/>
  <c r="G73" i="2" s="1"/>
  <c r="F11" i="2"/>
  <c r="G11" i="2" s="1"/>
  <c r="F9" i="2"/>
  <c r="G9" i="2" s="1"/>
  <c r="F36" i="2"/>
  <c r="G36" i="2" s="1"/>
  <c r="H36" i="2"/>
  <c r="H7" i="2"/>
  <c r="F7" i="2"/>
  <c r="G7" i="2" s="1"/>
  <c r="F42" i="2"/>
  <c r="G42" i="2" s="1"/>
  <c r="F28" i="2"/>
  <c r="G28" i="2" s="1"/>
  <c r="F75" i="2"/>
  <c r="G75" i="2" s="1"/>
  <c r="H5" i="2"/>
  <c r="F5" i="2"/>
  <c r="G5" i="2" s="1"/>
  <c r="F21" i="2"/>
  <c r="G21" i="2" s="1"/>
  <c r="H21" i="2"/>
  <c r="F13" i="2"/>
  <c r="G13" i="2" s="1"/>
  <c r="F46" i="2"/>
  <c r="G46" i="2" s="1"/>
  <c r="H46" i="2"/>
  <c r="F41" i="2"/>
  <c r="G41" i="2" s="1"/>
  <c r="F65" i="2"/>
  <c r="G65" i="2" s="1"/>
  <c r="H74" i="2"/>
  <c r="F74" i="2"/>
  <c r="G74" i="2" s="1"/>
  <c r="H61" i="2"/>
  <c r="H22" i="2"/>
  <c r="H12" i="2"/>
  <c r="H57" i="2"/>
  <c r="F69" i="2"/>
  <c r="G69" i="2" s="1"/>
  <c r="H69" i="2"/>
  <c r="F23" i="2"/>
  <c r="G23" i="2" s="1"/>
  <c r="F17" i="2"/>
  <c r="G17" i="2" s="1"/>
  <c r="H17" i="2" s="1"/>
  <c r="F14" i="2"/>
  <c r="G14" i="2" s="1"/>
  <c r="F17" i="3"/>
  <c r="G17" i="3" s="1"/>
  <c r="F24" i="3"/>
  <c r="G24" i="3" s="1"/>
  <c r="F72" i="3"/>
  <c r="G72" i="3" s="1"/>
  <c r="F48" i="3"/>
  <c r="G48" i="3" s="1"/>
  <c r="F44" i="3"/>
  <c r="G44" i="3" s="1"/>
  <c r="F40" i="3"/>
  <c r="G40" i="3" s="1"/>
  <c r="F71" i="3"/>
  <c r="G71" i="3" s="1"/>
  <c r="F67" i="3"/>
  <c r="G67" i="3" s="1"/>
  <c r="F63" i="3"/>
  <c r="G63" i="3" s="1"/>
  <c r="F59" i="3"/>
  <c r="G59" i="3" s="1"/>
  <c r="H59" i="3"/>
  <c r="F51" i="3"/>
  <c r="G51" i="3" s="1"/>
  <c r="F14" i="3"/>
  <c r="G14" i="3" s="1"/>
  <c r="F47" i="3"/>
  <c r="G47" i="3" s="1"/>
  <c r="F43" i="3"/>
  <c r="G43" i="3" s="1"/>
  <c r="F39" i="3"/>
  <c r="G39" i="3" s="1"/>
  <c r="F76" i="3"/>
  <c r="G76" i="3" s="1"/>
  <c r="F19" i="3"/>
  <c r="G19" i="3" s="1"/>
  <c r="F16" i="3"/>
  <c r="G16" i="3" s="1"/>
  <c r="F68" i="3"/>
  <c r="G68" i="3" s="1"/>
  <c r="F13" i="3"/>
  <c r="G13" i="3" s="1"/>
  <c r="F25" i="3"/>
  <c r="G25" i="3" s="1"/>
  <c r="F12" i="3"/>
  <c r="G12" i="3" s="1"/>
  <c r="F36" i="3"/>
  <c r="G36" i="3" s="1"/>
  <c r="F55" i="3"/>
  <c r="G55" i="3" s="1"/>
  <c r="H55" i="3"/>
  <c r="F27" i="3"/>
  <c r="G27" i="3" s="1"/>
  <c r="F23" i="3"/>
  <c r="G23" i="3" s="1"/>
  <c r="H41" i="3"/>
  <c r="H37" i="3"/>
  <c r="H20" i="3"/>
  <c r="H15" i="3"/>
  <c r="H11" i="3"/>
  <c r="F66" i="3"/>
  <c r="G66" i="3" s="1"/>
  <c r="F62" i="3"/>
  <c r="G62" i="3" s="1"/>
  <c r="F58" i="3"/>
  <c r="G58" i="3" s="1"/>
  <c r="F54" i="3"/>
  <c r="G54" i="3" s="1"/>
  <c r="F50" i="3"/>
  <c r="G50" i="3" s="1"/>
  <c r="F46" i="3"/>
  <c r="G46" i="3" s="1"/>
  <c r="H74" i="3"/>
  <c r="H64" i="3"/>
  <c r="H60" i="3"/>
  <c r="H56" i="3"/>
  <c r="H52" i="3"/>
  <c r="F26" i="3"/>
  <c r="G26" i="3" s="1"/>
  <c r="F21" i="3"/>
  <c r="G21" i="3" s="1"/>
  <c r="F65" i="3"/>
  <c r="G65" i="3" s="1"/>
  <c r="F61" i="3"/>
  <c r="G61" i="3" s="1"/>
  <c r="F57" i="3"/>
  <c r="G57" i="3" s="1"/>
  <c r="F53" i="3"/>
  <c r="G53" i="3" s="1"/>
  <c r="F49" i="3"/>
  <c r="G49" i="3" s="1"/>
  <c r="F45" i="3"/>
  <c r="G45" i="3" s="1"/>
  <c r="F42" i="3"/>
  <c r="G42" i="3" s="1"/>
  <c r="F38" i="3"/>
  <c r="G38" i="3" s="1"/>
  <c r="H69" i="3"/>
  <c r="F35" i="3"/>
  <c r="G35" i="3" s="1"/>
  <c r="F33" i="3"/>
  <c r="G33" i="3" s="1"/>
  <c r="F32" i="3"/>
  <c r="G32" i="3" s="1"/>
  <c r="F34" i="3"/>
  <c r="G34" i="3" s="1"/>
  <c r="F31" i="3"/>
  <c r="G31" i="3" s="1"/>
  <c r="F30" i="3"/>
  <c r="G30" i="3" s="1"/>
  <c r="F29" i="3"/>
  <c r="G29" i="3" s="1"/>
  <c r="F9" i="3"/>
  <c r="G9" i="3" s="1"/>
  <c r="F4" i="3"/>
  <c r="G4" i="3" s="1"/>
  <c r="F5" i="3"/>
  <c r="G5" i="3" s="1"/>
  <c r="F6" i="3"/>
  <c r="G6" i="3" s="1"/>
  <c r="F7" i="3"/>
  <c r="G7" i="3" s="1"/>
  <c r="F8" i="3"/>
  <c r="G8" i="3" s="1"/>
  <c r="E10" i="3"/>
  <c r="F10" i="3" s="1"/>
  <c r="G10" i="3" s="1"/>
  <c r="H10" i="3" s="1"/>
  <c r="D10" i="2"/>
  <c r="E10" i="2" s="1"/>
  <c r="F10" i="2" s="1"/>
  <c r="G10" i="2" s="1"/>
  <c r="H10" i="2" s="1"/>
  <c r="H48" i="3" l="1"/>
  <c r="H26" i="3"/>
  <c r="H58" i="3"/>
  <c r="H47" i="3"/>
  <c r="H67" i="3"/>
  <c r="H54" i="3"/>
  <c r="H61" i="3"/>
  <c r="H71" i="3"/>
  <c r="H23" i="2"/>
  <c r="H41" i="2"/>
  <c r="H13" i="2"/>
  <c r="H28" i="2"/>
  <c r="H9" i="2"/>
  <c r="H73" i="2"/>
  <c r="H6" i="2"/>
  <c r="H55" i="2"/>
  <c r="H44" i="2"/>
  <c r="H56" i="2"/>
  <c r="H68" i="2"/>
  <c r="H27" i="2"/>
  <c r="H65" i="2"/>
  <c r="H75" i="2"/>
  <c r="H42" i="2"/>
  <c r="H11" i="2"/>
  <c r="H43" i="2"/>
  <c r="H15" i="2"/>
  <c r="H76" i="2"/>
  <c r="H8" i="2"/>
  <c r="H17" i="3"/>
  <c r="H13" i="3"/>
  <c r="H14" i="3"/>
  <c r="H14" i="2"/>
  <c r="H16" i="3"/>
  <c r="H76" i="3"/>
  <c r="H39" i="3"/>
  <c r="H66" i="3"/>
  <c r="H36" i="3"/>
  <c r="H25" i="3"/>
  <c r="H68" i="3"/>
  <c r="H23" i="3"/>
  <c r="H57" i="3"/>
  <c r="H53" i="3"/>
  <c r="H43" i="3"/>
  <c r="H45" i="3"/>
  <c r="H51" i="3"/>
  <c r="H63" i="3"/>
  <c r="H40" i="3"/>
  <c r="H72" i="3"/>
  <c r="H24" i="3"/>
  <c r="H27" i="3"/>
  <c r="H19" i="3"/>
  <c r="H62" i="3"/>
  <c r="H44" i="3"/>
  <c r="H38" i="3"/>
  <c r="H50" i="3"/>
  <c r="H12" i="3"/>
  <c r="H46" i="3"/>
  <c r="H21" i="3"/>
  <c r="H42" i="3"/>
  <c r="H65" i="3"/>
  <c r="H49" i="3"/>
  <c r="H34" i="3"/>
  <c r="H30" i="3"/>
  <c r="H32" i="3"/>
  <c r="H31" i="3"/>
  <c r="H35" i="3"/>
  <c r="H33" i="3"/>
  <c r="H29" i="3"/>
  <c r="H9" i="3"/>
  <c r="H5" i="3"/>
  <c r="H4" i="3"/>
  <c r="H6" i="3"/>
  <c r="H7" i="3"/>
  <c r="H8" i="3"/>
  <c r="H77" i="2" l="1"/>
  <c r="H77" i="3"/>
</calcChain>
</file>

<file path=xl/sharedStrings.xml><?xml version="1.0" encoding="utf-8"?>
<sst xmlns="http://schemas.openxmlformats.org/spreadsheetml/2006/main" count="176" uniqueCount="101">
  <si>
    <t>48/64</t>
  </si>
  <si>
    <t>48/1</t>
  </si>
  <si>
    <t>48/2</t>
  </si>
  <si>
    <t>48/3</t>
  </si>
  <si>
    <t>48/5</t>
  </si>
  <si>
    <t>48/7</t>
  </si>
  <si>
    <t>48/4</t>
  </si>
  <si>
    <t>СМР</t>
  </si>
  <si>
    <t>48/9</t>
  </si>
  <si>
    <t>48/10</t>
  </si>
  <si>
    <t>48/6</t>
  </si>
  <si>
    <t>48/8</t>
  </si>
  <si>
    <t>48/11</t>
  </si>
  <si>
    <t>48/12</t>
  </si>
  <si>
    <t>48/13</t>
  </si>
  <si>
    <t>48/14</t>
  </si>
  <si>
    <t>48/15</t>
  </si>
  <si>
    <t>48/16</t>
  </si>
  <si>
    <t>48/17</t>
  </si>
  <si>
    <t>48/18</t>
  </si>
  <si>
    <t>48/19</t>
  </si>
  <si>
    <t>48/20</t>
  </si>
  <si>
    <t>48/21</t>
  </si>
  <si>
    <t>48/22</t>
  </si>
  <si>
    <t>48/23</t>
  </si>
  <si>
    <t>48/24</t>
  </si>
  <si>
    <t>48/25</t>
  </si>
  <si>
    <t>48/26</t>
  </si>
  <si>
    <t>48/27</t>
  </si>
  <si>
    <t>48/28</t>
  </si>
  <si>
    <t>48/29</t>
  </si>
  <si>
    <t>48/31</t>
  </si>
  <si>
    <t>48/40</t>
  </si>
  <si>
    <t>48/41</t>
  </si>
  <si>
    <t>48/42</t>
  </si>
  <si>
    <t>48/43</t>
  </si>
  <si>
    <t>48/30</t>
  </si>
  <si>
    <t>48/44</t>
  </si>
  <si>
    <t>48/45</t>
  </si>
  <si>
    <t>48/46</t>
  </si>
  <si>
    <t>48/47</t>
  </si>
  <si>
    <t>исключение</t>
  </si>
  <si>
    <t>48/48</t>
  </si>
  <si>
    <t>48/49</t>
  </si>
  <si>
    <t>48/50</t>
  </si>
  <si>
    <t>48/51</t>
  </si>
  <si>
    <t>48/52</t>
  </si>
  <si>
    <t>48/53</t>
  </si>
  <si>
    <t>48/54</t>
  </si>
  <si>
    <t>48/55</t>
  </si>
  <si>
    <t>48/56</t>
  </si>
  <si>
    <t>48/57</t>
  </si>
  <si>
    <t>48/58</t>
  </si>
  <si>
    <t>48/59</t>
  </si>
  <si>
    <t>48/60</t>
  </si>
  <si>
    <t>48/61</t>
  </si>
  <si>
    <t>48/62</t>
  </si>
  <si>
    <t>48/63</t>
  </si>
  <si>
    <t>48/65</t>
  </si>
  <si>
    <t>48/66</t>
  </si>
  <si>
    <t>48/67</t>
  </si>
  <si>
    <t>48/68</t>
  </si>
  <si>
    <t>48/69</t>
  </si>
  <si>
    <t>48/70</t>
  </si>
  <si>
    <t>48/71</t>
  </si>
  <si>
    <t>48/72</t>
  </si>
  <si>
    <t>48/73</t>
  </si>
  <si>
    <t>48/32</t>
  </si>
  <si>
    <t>48/33</t>
  </si>
  <si>
    <t>48/34</t>
  </si>
  <si>
    <t>48/35</t>
  </si>
  <si>
    <t>48/36</t>
  </si>
  <si>
    <t>48/37</t>
  </si>
  <si>
    <t>48/38</t>
  </si>
  <si>
    <t>48/39</t>
  </si>
  <si>
    <t>к=7,02</t>
  </si>
  <si>
    <t>к=7,43</t>
  </si>
  <si>
    <t>к=7,62</t>
  </si>
  <si>
    <t>к=7,55</t>
  </si>
  <si>
    <t>Номер сметы</t>
  </si>
  <si>
    <t>Ст-ть СМР по первонач. контракту (к=7,02) (без прайса)</t>
  </si>
  <si>
    <t>Ст-ть СМР без прайсов (без индексов)</t>
  </si>
  <si>
    <t>ПНР</t>
  </si>
  <si>
    <t xml:space="preserve">суммарно СМР и Оборуд = </t>
  </si>
  <si>
    <t>Ст-ть оборуд в ТЦ по конечному контракту, вкл. прайс, трансп. и склад.расходы (без НДС)</t>
  </si>
  <si>
    <t xml:space="preserve">Ст-ть оборуд без прайса по конечному контракту с НДС </t>
  </si>
  <si>
    <t xml:space="preserve">Ст-ть оборуд без прайса по первонач. контракту (к=3,85) </t>
  </si>
  <si>
    <t>Размер дефлятора первонач. сметы</t>
  </si>
  <si>
    <t>Ст-ть материалов в ТЦ по прайсу в смете (без  НДС)</t>
  </si>
  <si>
    <t>Номер акта (ф.КС-2)</t>
  </si>
  <si>
    <t xml:space="preserve">Ст-ть СМР в ТЦ, вкл. прайс, по конечному контракту без индексов (зимн.работы, врем.здания) и НДС </t>
  </si>
  <si>
    <t>Ст-ть СМР по конечному контракту  c НДС, зимн.работ, врем.зданий (без прайса)</t>
  </si>
  <si>
    <t xml:space="preserve">Завышение </t>
  </si>
  <si>
    <t>Оборуд</t>
  </si>
  <si>
    <t>Завышение</t>
  </si>
  <si>
    <t>Ст-ть оборуд в ТЦ по прайсу, вкл. трансп. и склад.расходы (без НДС)</t>
  </si>
  <si>
    <t>Ст-ть оборуд без прайсов, вк. трансп. и склад.расходы (без НДС)</t>
  </si>
  <si>
    <t>Расчет объема завышения стоимости выполненных и оплаченных работ                                                                                                                                                                                                                                          по государственному контракты от 1 июля 2019 г. № 29-19  с ООО «Алексстрой» (пересчет СМР)</t>
  </si>
  <si>
    <t>Расчет объема завышения стоимости выполненных и оплаченных работ                                                                                                                                                                                                                                          по государственному контракты от 1 июля 2019 г. № 29-19  с ООО «Алексстрой» (пересчет стоимости оборудования)</t>
  </si>
  <si>
    <t>Приложение 5 таблица 1</t>
  </si>
  <si>
    <t>Приложение 5 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</si>
</sst>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4" fontId="0" fillId="0" borderId="1" xfId="1" applyFont="1" applyBorder="1"/>
    <xf numFmtId="164" fontId="2" fillId="2" borderId="0" xfId="1" applyFont="1" applyFill="1"/>
    <xf numFmtId="164" fontId="2" fillId="4" borderId="0" xfId="1" applyFont="1" applyFill="1"/>
    <xf numFmtId="164" fontId="0" fillId="3" borderId="0" xfId="1" applyFont="1" applyFill="1"/>
    <xf numFmtId="0" fontId="2" fillId="0" borderId="0" xfId="0" applyFont="1"/>
    <xf numFmtId="164" fontId="0" fillId="4" borderId="0" xfId="1" applyFont="1" applyFill="1"/>
    <xf numFmtId="0" fontId="0" fillId="0" borderId="0" xfId="0" applyFill="1"/>
    <xf numFmtId="164" fontId="0" fillId="0" borderId="1" xfId="1" applyFont="1" applyFill="1" applyBorder="1"/>
    <xf numFmtId="164" fontId="0" fillId="2" borderId="0" xfId="1" applyFont="1" applyFill="1"/>
    <xf numFmtId="164" fontId="0" fillId="0" borderId="1" xfId="0" applyNumberFormat="1" applyFill="1" applyBorder="1"/>
    <xf numFmtId="0" fontId="0" fillId="0" borderId="1" xfId="0" applyFill="1" applyBorder="1"/>
    <xf numFmtId="164" fontId="0" fillId="0" borderId="0" xfId="0" applyNumberFormat="1"/>
    <xf numFmtId="164" fontId="4" fillId="0" borderId="0" xfId="1" applyFont="1" applyFill="1"/>
    <xf numFmtId="164" fontId="0" fillId="0" borderId="0" xfId="1" applyFont="1" applyFill="1"/>
    <xf numFmtId="164" fontId="2" fillId="0" borderId="0" xfId="0" applyNumberFormat="1" applyFont="1"/>
    <xf numFmtId="164" fontId="1" fillId="0" borderId="1" xfId="1" applyFont="1" applyBorder="1"/>
    <xf numFmtId="164" fontId="1" fillId="0" borderId="1" xfId="1" applyFont="1" applyFill="1" applyBorder="1"/>
    <xf numFmtId="0" fontId="2" fillId="0" borderId="1" xfId="0" applyFont="1" applyFill="1" applyBorder="1"/>
    <xf numFmtId="164" fontId="4" fillId="0" borderId="1" xfId="1" applyFont="1" applyFill="1" applyBorder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Fill="1"/>
    <xf numFmtId="164" fontId="0" fillId="3" borderId="0" xfId="1" applyFont="1" applyFill="1" applyBorder="1"/>
    <xf numFmtId="164" fontId="2" fillId="5" borderId="0" xfId="0" applyNumberFormat="1" applyFont="1" applyFill="1"/>
    <xf numFmtId="4" fontId="4" fillId="0" borderId="0" xfId="0" applyNumberFormat="1" applyFont="1"/>
    <xf numFmtId="164" fontId="2" fillId="0" borderId="1" xfId="0" applyNumberFormat="1" applyFont="1" applyFill="1" applyBorder="1"/>
    <xf numFmtId="0" fontId="5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2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view="pageBreakPreview" zoomScale="60" zoomScaleNormal="4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" sqref="A2:H2"/>
    </sheetView>
  </sheetViews>
  <sheetFormatPr defaultRowHeight="14.4" x14ac:dyDescent="0.3"/>
  <cols>
    <col min="1" max="1" width="11.5546875" customWidth="1"/>
    <col min="2" max="2" width="32.44140625" customWidth="1"/>
    <col min="3" max="3" width="25.5546875" customWidth="1"/>
    <col min="4" max="4" width="21.6640625" customWidth="1"/>
    <col min="5" max="5" width="31.88671875" customWidth="1"/>
    <col min="6" max="6" width="31.33203125" customWidth="1"/>
    <col min="7" max="7" width="17" customWidth="1"/>
    <col min="8" max="8" width="17.5546875" customWidth="1"/>
    <col min="9" max="9" width="29.5546875" customWidth="1"/>
  </cols>
  <sheetData>
    <row r="1" spans="1:8" x14ac:dyDescent="0.3">
      <c r="A1" s="29"/>
      <c r="B1" s="29"/>
      <c r="C1" s="29"/>
      <c r="D1" s="29"/>
      <c r="E1" s="29"/>
      <c r="F1" s="29"/>
      <c r="G1" s="35" t="s">
        <v>99</v>
      </c>
      <c r="H1" s="36"/>
    </row>
    <row r="2" spans="1:8" ht="42.75" customHeight="1" x14ac:dyDescent="0.35">
      <c r="A2" s="33" t="s">
        <v>97</v>
      </c>
      <c r="B2" s="34"/>
      <c r="C2" s="34"/>
      <c r="D2" s="34"/>
      <c r="E2" s="34"/>
      <c r="F2" s="34"/>
      <c r="G2" s="34"/>
      <c r="H2" s="34"/>
    </row>
    <row r="3" spans="1:8" s="1" customFormat="1" ht="61.5" customHeight="1" x14ac:dyDescent="0.3">
      <c r="A3" s="30" t="s">
        <v>89</v>
      </c>
      <c r="B3" s="30" t="s">
        <v>90</v>
      </c>
      <c r="C3" s="30" t="s">
        <v>88</v>
      </c>
      <c r="D3" s="30" t="s">
        <v>81</v>
      </c>
      <c r="E3" s="30" t="s">
        <v>91</v>
      </c>
      <c r="F3" s="30" t="s">
        <v>80</v>
      </c>
      <c r="G3" s="30" t="s">
        <v>87</v>
      </c>
      <c r="H3" s="30" t="s">
        <v>92</v>
      </c>
    </row>
    <row r="4" spans="1:8" ht="15" x14ac:dyDescent="0.25">
      <c r="A4" s="20" t="s">
        <v>1</v>
      </c>
      <c r="B4" s="10">
        <v>9489596</v>
      </c>
      <c r="C4" s="3"/>
      <c r="D4" s="10">
        <f t="shared" ref="D4:D67" si="0">B4-C4</f>
        <v>9489596</v>
      </c>
      <c r="E4" s="10">
        <f t="shared" ref="E4:E67" si="1">D4*1.2*1.018*1.01</f>
        <v>11708415.378335999</v>
      </c>
      <c r="F4" s="10">
        <f t="shared" ref="F4:F65" si="2">E4/7.43*7.02</f>
        <v>11062325.162303999</v>
      </c>
      <c r="G4" s="10">
        <f t="shared" ref="G4:G67" si="3">F4*0.03477999424</f>
        <v>384747.60542594019</v>
      </c>
      <c r="H4" s="12">
        <f>E4-F4-G4</f>
        <v>261342.61060606007</v>
      </c>
    </row>
    <row r="5" spans="1:8" ht="15" x14ac:dyDescent="0.25">
      <c r="A5" s="20" t="s">
        <v>2</v>
      </c>
      <c r="B5" s="10">
        <v>792424</v>
      </c>
      <c r="C5" s="3"/>
      <c r="D5" s="10">
        <f t="shared" si="0"/>
        <v>792424</v>
      </c>
      <c r="E5" s="10">
        <f t="shared" si="1"/>
        <v>977705.40998399991</v>
      </c>
      <c r="F5" s="10">
        <f t="shared" si="2"/>
        <v>923753.96744114126</v>
      </c>
      <c r="G5" s="10">
        <f t="shared" si="3"/>
        <v>32128.15766678004</v>
      </c>
      <c r="H5" s="12">
        <f t="shared" ref="H5:H67" si="4">E5-F5-G5</f>
        <v>21823.284876078615</v>
      </c>
    </row>
    <row r="6" spans="1:8" ht="15" x14ac:dyDescent="0.25">
      <c r="A6" s="20" t="s">
        <v>3</v>
      </c>
      <c r="B6" s="10">
        <v>17590562</v>
      </c>
      <c r="C6" s="3">
        <f>101790*7.43</f>
        <v>756299.7</v>
      </c>
      <c r="D6" s="10">
        <f t="shared" si="0"/>
        <v>16834262.300000001</v>
      </c>
      <c r="E6" s="10">
        <f t="shared" si="1"/>
        <v>20770382.173936803</v>
      </c>
      <c r="F6" s="10">
        <f t="shared" si="2"/>
        <v>19624237.262589011</v>
      </c>
      <c r="G6" s="10">
        <f t="shared" si="3"/>
        <v>682530.85895723919</v>
      </c>
      <c r="H6" s="12">
        <f t="shared" si="4"/>
        <v>463614.05239055236</v>
      </c>
    </row>
    <row r="7" spans="1:8" ht="15" x14ac:dyDescent="0.25">
      <c r="A7" s="20" t="s">
        <v>6</v>
      </c>
      <c r="B7" s="10">
        <v>27683682</v>
      </c>
      <c r="C7" s="3"/>
      <c r="D7" s="10">
        <f t="shared" si="0"/>
        <v>27683682</v>
      </c>
      <c r="E7" s="10">
        <f t="shared" si="1"/>
        <v>34156569.790511996</v>
      </c>
      <c r="F7" s="10">
        <f t="shared" si="2"/>
        <v>32271752.345813487</v>
      </c>
      <c r="G7" s="10">
        <f t="shared" si="3"/>
        <v>1122411.3607020995</v>
      </c>
      <c r="H7" s="12">
        <f t="shared" si="4"/>
        <v>762406.08399640932</v>
      </c>
    </row>
    <row r="8" spans="1:8" ht="15" x14ac:dyDescent="0.25">
      <c r="A8" s="20" t="s">
        <v>4</v>
      </c>
      <c r="B8" s="10">
        <v>6519639</v>
      </c>
      <c r="C8" s="3">
        <f>451866*7.43</f>
        <v>3357364.38</v>
      </c>
      <c r="D8" s="10">
        <f t="shared" si="0"/>
        <v>3162274.62</v>
      </c>
      <c r="E8" s="10">
        <f t="shared" si="1"/>
        <v>3901665.0225499198</v>
      </c>
      <c r="F8" s="10">
        <f t="shared" si="2"/>
        <v>3686364.530053894</v>
      </c>
      <c r="G8" s="10">
        <f t="shared" si="3"/>
        <v>128211.73712181475</v>
      </c>
      <c r="H8" s="12">
        <f t="shared" si="4"/>
        <v>87088.755374211003</v>
      </c>
    </row>
    <row r="9" spans="1:8" ht="15" x14ac:dyDescent="0.25">
      <c r="A9" s="20" t="s">
        <v>10</v>
      </c>
      <c r="B9" s="10">
        <v>3045394</v>
      </c>
      <c r="C9" s="3"/>
      <c r="D9" s="10">
        <f t="shared" si="0"/>
        <v>3045394</v>
      </c>
      <c r="E9" s="10">
        <f t="shared" si="1"/>
        <v>3757455.843504</v>
      </c>
      <c r="F9" s="10">
        <f t="shared" si="2"/>
        <v>3550113.0580616528</v>
      </c>
      <c r="G9" s="10">
        <f t="shared" si="3"/>
        <v>123472.91171073307</v>
      </c>
      <c r="H9" s="12">
        <f t="shared" si="4"/>
        <v>83869.873731614105</v>
      </c>
    </row>
    <row r="10" spans="1:8" s="9" customFormat="1" ht="15" x14ac:dyDescent="0.25">
      <c r="A10" s="20" t="s">
        <v>5</v>
      </c>
      <c r="B10" s="10">
        <v>10495425</v>
      </c>
      <c r="C10" s="10">
        <f>65939*7.43</f>
        <v>489926.76999999996</v>
      </c>
      <c r="D10" s="10">
        <f>B10-C10</f>
        <v>10005498.23</v>
      </c>
      <c r="E10" s="10">
        <f>D10*1.2*1.018*1.01</f>
        <v>12344943.804145681</v>
      </c>
      <c r="F10" s="10">
        <f>E10/7.43*7.02</f>
        <v>11663728.87013495</v>
      </c>
      <c r="G10" s="10">
        <f>F10*0.03477999424</f>
        <v>405664.42292021529</v>
      </c>
      <c r="H10" s="12">
        <f>E10-F10-G10</f>
        <v>275550.51109051576</v>
      </c>
    </row>
    <row r="11" spans="1:8" ht="15" x14ac:dyDescent="0.25">
      <c r="A11" s="20" t="s">
        <v>11</v>
      </c>
      <c r="B11" s="10">
        <v>111948</v>
      </c>
      <c r="C11" s="3">
        <f>14750*7.43</f>
        <v>109592.5</v>
      </c>
      <c r="D11" s="10">
        <f t="shared" si="0"/>
        <v>2355.5</v>
      </c>
      <c r="E11" s="10">
        <f t="shared" si="1"/>
        <v>2906.253588</v>
      </c>
      <c r="F11" s="10">
        <f t="shared" si="2"/>
        <v>2745.8815865087481</v>
      </c>
      <c r="G11" s="10">
        <f t="shared" si="3"/>
        <v>95.501745762496327</v>
      </c>
      <c r="H11" s="12">
        <f t="shared" si="4"/>
        <v>64.870255728755595</v>
      </c>
    </row>
    <row r="12" spans="1:8" ht="15" x14ac:dyDescent="0.25">
      <c r="A12" s="20" t="s">
        <v>8</v>
      </c>
      <c r="B12" s="10">
        <v>327752</v>
      </c>
      <c r="C12" s="3"/>
      <c r="D12" s="10">
        <f t="shared" si="0"/>
        <v>327752</v>
      </c>
      <c r="E12" s="10">
        <f t="shared" si="1"/>
        <v>404385.66163199994</v>
      </c>
      <c r="F12" s="10">
        <f t="shared" si="2"/>
        <v>382070.97505472938</v>
      </c>
      <c r="G12" s="10">
        <f t="shared" si="3"/>
        <v>13288.426311674672</v>
      </c>
      <c r="H12" s="12">
        <f t="shared" si="4"/>
        <v>9026.2602655958926</v>
      </c>
    </row>
    <row r="13" spans="1:8" ht="15" x14ac:dyDescent="0.25">
      <c r="A13" s="20" t="s">
        <v>9</v>
      </c>
      <c r="B13" s="10">
        <v>83067</v>
      </c>
      <c r="C13" s="3"/>
      <c r="D13" s="10">
        <f t="shared" si="0"/>
        <v>83067</v>
      </c>
      <c r="E13" s="10">
        <f t="shared" si="1"/>
        <v>102489.39367199999</v>
      </c>
      <c r="F13" s="10">
        <f t="shared" si="2"/>
        <v>96833.855124823676</v>
      </c>
      <c r="G13" s="10">
        <f t="shared" si="3"/>
        <v>3367.8809234783621</v>
      </c>
      <c r="H13" s="12">
        <f t="shared" si="4"/>
        <v>2287.6576236979527</v>
      </c>
    </row>
    <row r="14" spans="1:8" s="9" customFormat="1" ht="15" x14ac:dyDescent="0.25">
      <c r="A14" s="20" t="s">
        <v>12</v>
      </c>
      <c r="B14" s="10">
        <v>40939</v>
      </c>
      <c r="C14" s="15">
        <f>72*7.43</f>
        <v>534.96</v>
      </c>
      <c r="D14" s="10">
        <f t="shared" si="0"/>
        <v>40404.04</v>
      </c>
      <c r="E14" s="10">
        <f t="shared" si="1"/>
        <v>49851.151016639997</v>
      </c>
      <c r="F14" s="10">
        <f t="shared" si="2"/>
        <v>47100.279964577763</v>
      </c>
      <c r="G14" s="10">
        <f t="shared" si="3"/>
        <v>1638.1474658704021</v>
      </c>
      <c r="H14" s="12">
        <f t="shared" si="4"/>
        <v>1112.7235861918314</v>
      </c>
    </row>
    <row r="15" spans="1:8" ht="15" x14ac:dyDescent="0.25">
      <c r="A15" s="20" t="s">
        <v>13</v>
      </c>
      <c r="B15" s="10">
        <v>258349</v>
      </c>
      <c r="C15" s="3"/>
      <c r="D15" s="10">
        <f t="shared" si="0"/>
        <v>258349</v>
      </c>
      <c r="E15" s="10">
        <f t="shared" si="1"/>
        <v>318755.12978399999</v>
      </c>
      <c r="F15" s="10">
        <f t="shared" si="2"/>
        <v>301165.68116873218</v>
      </c>
      <c r="G15" s="10">
        <f t="shared" si="3"/>
        <v>10474.540656334182</v>
      </c>
      <c r="H15" s="12">
        <f t="shared" si="4"/>
        <v>7114.9079589336325</v>
      </c>
    </row>
    <row r="16" spans="1:8" ht="15" x14ac:dyDescent="0.25">
      <c r="A16" s="20" t="s">
        <v>14</v>
      </c>
      <c r="B16" s="10">
        <v>84657</v>
      </c>
      <c r="C16" s="3"/>
      <c r="D16" s="10">
        <f t="shared" si="0"/>
        <v>84657</v>
      </c>
      <c r="E16" s="10">
        <f t="shared" si="1"/>
        <v>104451.16111199999</v>
      </c>
      <c r="F16" s="10">
        <f t="shared" si="2"/>
        <v>98687.368910664853</v>
      </c>
      <c r="G16" s="10">
        <f t="shared" si="3"/>
        <v>3432.3461222736787</v>
      </c>
      <c r="H16" s="12">
        <f t="shared" si="4"/>
        <v>2331.4460790614557</v>
      </c>
    </row>
    <row r="17" spans="1:8" ht="15" x14ac:dyDescent="0.25">
      <c r="A17" s="20" t="s">
        <v>15</v>
      </c>
      <c r="B17" s="10">
        <v>18501</v>
      </c>
      <c r="C17" s="15">
        <v>0</v>
      </c>
      <c r="D17" s="10">
        <f t="shared" si="0"/>
        <v>18501</v>
      </c>
      <c r="E17" s="10">
        <f t="shared" si="1"/>
        <v>22826.829816000001</v>
      </c>
      <c r="F17" s="10">
        <f>E17/7.02*7.02</f>
        <v>22826.829816000001</v>
      </c>
      <c r="G17" s="10">
        <f t="shared" si="3"/>
        <v>793.9170095179403</v>
      </c>
      <c r="H17" s="12">
        <f t="shared" si="4"/>
        <v>-793.9170095179403</v>
      </c>
    </row>
    <row r="18" spans="1:8" ht="15" x14ac:dyDescent="0.25">
      <c r="A18" s="20" t="s">
        <v>16</v>
      </c>
      <c r="B18" s="10">
        <v>760881</v>
      </c>
      <c r="C18" s="3">
        <v>0</v>
      </c>
      <c r="D18" s="10">
        <f t="shared" si="0"/>
        <v>760881</v>
      </c>
      <c r="E18" s="10">
        <f t="shared" si="1"/>
        <v>938787.15189600002</v>
      </c>
      <c r="F18" s="10">
        <f>E18/7.55*7.02</f>
        <v>872885.53725959209</v>
      </c>
      <c r="G18" s="10">
        <f t="shared" si="3"/>
        <v>30358.953958067919</v>
      </c>
      <c r="H18" s="12">
        <f t="shared" si="4"/>
        <v>35542.660678340013</v>
      </c>
    </row>
    <row r="19" spans="1:8" ht="15" x14ac:dyDescent="0.25">
      <c r="A19" s="20" t="s">
        <v>17</v>
      </c>
      <c r="B19" s="3">
        <v>0</v>
      </c>
      <c r="C19" s="3">
        <v>0</v>
      </c>
      <c r="D19" s="10">
        <f t="shared" si="0"/>
        <v>0</v>
      </c>
      <c r="E19" s="10">
        <f t="shared" si="1"/>
        <v>0</v>
      </c>
      <c r="F19" s="10">
        <f>E19/7.02*7.02</f>
        <v>0</v>
      </c>
      <c r="G19" s="10">
        <f t="shared" si="3"/>
        <v>0</v>
      </c>
      <c r="H19" s="12">
        <f t="shared" si="4"/>
        <v>0</v>
      </c>
    </row>
    <row r="20" spans="1:8" ht="15" x14ac:dyDescent="0.25">
      <c r="A20" s="20" t="s">
        <v>18</v>
      </c>
      <c r="B20" s="3">
        <v>0</v>
      </c>
      <c r="C20" s="3">
        <v>0</v>
      </c>
      <c r="D20" s="10">
        <f t="shared" si="0"/>
        <v>0</v>
      </c>
      <c r="E20" s="10">
        <f t="shared" si="1"/>
        <v>0</v>
      </c>
      <c r="F20" s="10">
        <f>E20/7.55*7.02</f>
        <v>0</v>
      </c>
      <c r="G20" s="10">
        <f t="shared" si="3"/>
        <v>0</v>
      </c>
      <c r="H20" s="12">
        <f t="shared" si="4"/>
        <v>0</v>
      </c>
    </row>
    <row r="21" spans="1:8" ht="15" x14ac:dyDescent="0.25">
      <c r="A21" s="20" t="s">
        <v>19</v>
      </c>
      <c r="B21" s="10">
        <v>827019</v>
      </c>
      <c r="C21" s="10">
        <v>0</v>
      </c>
      <c r="D21" s="10">
        <f t="shared" si="0"/>
        <v>827019</v>
      </c>
      <c r="E21" s="10">
        <f t="shared" si="1"/>
        <v>1020389.274504</v>
      </c>
      <c r="F21" s="10">
        <f>E21/7.55*7.02</f>
        <v>948759.298942792</v>
      </c>
      <c r="G21" s="10">
        <f t="shared" si="3"/>
        <v>32997.842952376741</v>
      </c>
      <c r="H21" s="12">
        <f t="shared" si="4"/>
        <v>38632.132608831234</v>
      </c>
    </row>
    <row r="22" spans="1:8" ht="15" x14ac:dyDescent="0.25">
      <c r="A22" s="20" t="s">
        <v>20</v>
      </c>
      <c r="B22" s="10">
        <v>1003403</v>
      </c>
      <c r="C22" s="10">
        <v>0</v>
      </c>
      <c r="D22" s="10">
        <f t="shared" si="0"/>
        <v>1003403</v>
      </c>
      <c r="E22" s="10">
        <f t="shared" si="1"/>
        <v>1238014.6758479998</v>
      </c>
      <c r="F22" s="10">
        <f t="shared" ref="F22:F26" si="5">E22/7.55*7.02</f>
        <v>1151107.6853580077</v>
      </c>
      <c r="G22" s="10">
        <f t="shared" si="3"/>
        <v>40035.518666371237</v>
      </c>
      <c r="H22" s="12">
        <f t="shared" si="4"/>
        <v>46871.471823620843</v>
      </c>
    </row>
    <row r="23" spans="1:8" ht="15" x14ac:dyDescent="0.25">
      <c r="A23" s="20" t="s">
        <v>21</v>
      </c>
      <c r="B23" s="10">
        <v>257991</v>
      </c>
      <c r="C23" s="10">
        <f>5191*7.55</f>
        <v>39192.049999999996</v>
      </c>
      <c r="D23" s="10">
        <f t="shared" si="0"/>
        <v>218798.95</v>
      </c>
      <c r="E23" s="10">
        <f t="shared" si="1"/>
        <v>269957.64529320004</v>
      </c>
      <c r="F23" s="10">
        <f t="shared" si="5"/>
        <v>251006.97615341246</v>
      </c>
      <c r="G23" s="10">
        <f t="shared" si="3"/>
        <v>8730.0211848155031</v>
      </c>
      <c r="H23" s="12">
        <f t="shared" si="4"/>
        <v>10220.647954972081</v>
      </c>
    </row>
    <row r="24" spans="1:8" ht="15" x14ac:dyDescent="0.25">
      <c r="A24" s="20" t="s">
        <v>22</v>
      </c>
      <c r="B24" s="10">
        <v>158746</v>
      </c>
      <c r="C24" s="10">
        <f>8892*7.55</f>
        <v>67134.599999999991</v>
      </c>
      <c r="D24" s="10">
        <f t="shared" si="0"/>
        <v>91611.400000000009</v>
      </c>
      <c r="E24" s="10">
        <f t="shared" si="1"/>
        <v>113031.61110240001</v>
      </c>
      <c r="F24" s="10">
        <f t="shared" si="5"/>
        <v>105096.94171375471</v>
      </c>
      <c r="G24" s="10">
        <f t="shared" si="3"/>
        <v>3655.2710274460046</v>
      </c>
      <c r="H24" s="12">
        <f t="shared" si="4"/>
        <v>4279.3983611992953</v>
      </c>
    </row>
    <row r="25" spans="1:8" ht="15" x14ac:dyDescent="0.25">
      <c r="A25" s="20" t="s">
        <v>23</v>
      </c>
      <c r="B25" s="10">
        <v>14896</v>
      </c>
      <c r="C25" s="10">
        <v>0</v>
      </c>
      <c r="D25" s="10">
        <f t="shared" si="0"/>
        <v>14896</v>
      </c>
      <c r="E25" s="10">
        <f t="shared" si="1"/>
        <v>18378.923136000001</v>
      </c>
      <c r="F25" s="10">
        <f t="shared" si="5"/>
        <v>17088.747074797353</v>
      </c>
      <c r="G25" s="10">
        <f t="shared" si="3"/>
        <v>594.34652483026878</v>
      </c>
      <c r="H25" s="12">
        <f t="shared" si="4"/>
        <v>695.82953637237949</v>
      </c>
    </row>
    <row r="26" spans="1:8" ht="15" x14ac:dyDescent="0.25">
      <c r="A26" s="20" t="s">
        <v>24</v>
      </c>
      <c r="B26" s="10">
        <v>150909</v>
      </c>
      <c r="C26" s="10">
        <v>0</v>
      </c>
      <c r="D26" s="10">
        <f t="shared" si="0"/>
        <v>150909</v>
      </c>
      <c r="E26" s="10">
        <f t="shared" si="1"/>
        <v>186193.93874400001</v>
      </c>
      <c r="F26" s="10">
        <f t="shared" si="5"/>
        <v>173123.37085865962</v>
      </c>
      <c r="G26" s="10">
        <f t="shared" si="3"/>
        <v>6021.2298412735654</v>
      </c>
      <c r="H26" s="12">
        <f t="shared" si="4"/>
        <v>7049.3380440668298</v>
      </c>
    </row>
    <row r="27" spans="1:8" ht="15" x14ac:dyDescent="0.25">
      <c r="A27" s="20" t="s">
        <v>25</v>
      </c>
      <c r="B27" s="10">
        <v>3308109</v>
      </c>
      <c r="C27" s="10">
        <f>401172*7.62</f>
        <v>3056930.64</v>
      </c>
      <c r="D27" s="10">
        <f t="shared" si="0"/>
        <v>251178.35999999987</v>
      </c>
      <c r="E27" s="10">
        <f t="shared" si="1"/>
        <v>309907.87942175986</v>
      </c>
      <c r="F27" s="10">
        <f>E27/7.62*7.02</f>
        <v>285505.68419170001</v>
      </c>
      <c r="G27" s="10">
        <f t="shared" si="3"/>
        <v>9929.8860516745863</v>
      </c>
      <c r="H27" s="12">
        <f t="shared" si="4"/>
        <v>14472.309178385263</v>
      </c>
    </row>
    <row r="28" spans="1:8" ht="15" x14ac:dyDescent="0.25">
      <c r="A28" s="20" t="s">
        <v>26</v>
      </c>
      <c r="B28" s="10">
        <v>151501</v>
      </c>
      <c r="C28" s="10">
        <f>19882*7.62</f>
        <v>151500.84</v>
      </c>
      <c r="D28" s="10">
        <f t="shared" si="0"/>
        <v>0.16000000000349246</v>
      </c>
      <c r="E28" s="10">
        <f t="shared" si="1"/>
        <v>0.19741056000430904</v>
      </c>
      <c r="F28" s="10">
        <f>E28/7.62*7.02</f>
        <v>0.18186642142129256</v>
      </c>
      <c r="G28" s="10">
        <f t="shared" si="3"/>
        <v>6.3253130894819678E-3</v>
      </c>
      <c r="H28" s="12">
        <f t="shared" si="4"/>
        <v>9.2188254935345135E-3</v>
      </c>
    </row>
    <row r="29" spans="1:8" ht="15" x14ac:dyDescent="0.25">
      <c r="A29" s="20" t="s">
        <v>27</v>
      </c>
      <c r="B29" s="10">
        <v>0</v>
      </c>
      <c r="C29" s="10">
        <v>0</v>
      </c>
      <c r="D29" s="10">
        <f t="shared" si="0"/>
        <v>0</v>
      </c>
      <c r="E29" s="10">
        <f t="shared" si="1"/>
        <v>0</v>
      </c>
      <c r="F29" s="10">
        <f>E29/7.02*7.02</f>
        <v>0</v>
      </c>
      <c r="G29" s="10">
        <f t="shared" si="3"/>
        <v>0</v>
      </c>
      <c r="H29" s="12">
        <f t="shared" si="4"/>
        <v>0</v>
      </c>
    </row>
    <row r="30" spans="1:8" ht="15" x14ac:dyDescent="0.25">
      <c r="A30" s="20" t="s">
        <v>28</v>
      </c>
      <c r="B30" s="10">
        <v>0</v>
      </c>
      <c r="C30" s="10">
        <v>0</v>
      </c>
      <c r="D30" s="10">
        <f t="shared" si="0"/>
        <v>0</v>
      </c>
      <c r="E30" s="10">
        <f t="shared" si="1"/>
        <v>0</v>
      </c>
      <c r="F30" s="10">
        <f t="shared" ref="F30:F33" si="6">E30/7.02*7.02</f>
        <v>0</v>
      </c>
      <c r="G30" s="10">
        <f t="shared" si="3"/>
        <v>0</v>
      </c>
      <c r="H30" s="12">
        <f t="shared" si="4"/>
        <v>0</v>
      </c>
    </row>
    <row r="31" spans="1:8" ht="15" x14ac:dyDescent="0.25">
      <c r="A31" s="20" t="s">
        <v>29</v>
      </c>
      <c r="B31" s="10">
        <v>0</v>
      </c>
      <c r="C31" s="10">
        <v>0</v>
      </c>
      <c r="D31" s="10">
        <f t="shared" si="0"/>
        <v>0</v>
      </c>
      <c r="E31" s="10">
        <f t="shared" si="1"/>
        <v>0</v>
      </c>
      <c r="F31" s="10">
        <f t="shared" si="6"/>
        <v>0</v>
      </c>
      <c r="G31" s="10">
        <f t="shared" si="3"/>
        <v>0</v>
      </c>
      <c r="H31" s="12">
        <f t="shared" si="4"/>
        <v>0</v>
      </c>
    </row>
    <row r="32" spans="1:8" ht="15" x14ac:dyDescent="0.25">
      <c r="A32" s="20" t="s">
        <v>30</v>
      </c>
      <c r="B32" s="10">
        <v>0</v>
      </c>
      <c r="C32" s="10">
        <v>0</v>
      </c>
      <c r="D32" s="10">
        <f t="shared" si="0"/>
        <v>0</v>
      </c>
      <c r="E32" s="10">
        <f t="shared" si="1"/>
        <v>0</v>
      </c>
      <c r="F32" s="10">
        <f t="shared" si="6"/>
        <v>0</v>
      </c>
      <c r="G32" s="10">
        <f t="shared" si="3"/>
        <v>0</v>
      </c>
      <c r="H32" s="12">
        <f t="shared" si="4"/>
        <v>0</v>
      </c>
    </row>
    <row r="33" spans="1:8" ht="15" x14ac:dyDescent="0.25">
      <c r="A33" s="20" t="s">
        <v>36</v>
      </c>
      <c r="B33" s="10">
        <v>0</v>
      </c>
      <c r="C33" s="10">
        <v>0</v>
      </c>
      <c r="D33" s="10">
        <f t="shared" si="0"/>
        <v>0</v>
      </c>
      <c r="E33" s="10">
        <f t="shared" si="1"/>
        <v>0</v>
      </c>
      <c r="F33" s="10">
        <f t="shared" si="6"/>
        <v>0</v>
      </c>
      <c r="G33" s="10">
        <f t="shared" si="3"/>
        <v>0</v>
      </c>
      <c r="H33" s="12">
        <f t="shared" si="4"/>
        <v>0</v>
      </c>
    </row>
    <row r="34" spans="1:8" ht="15" x14ac:dyDescent="0.25">
      <c r="A34" s="20" t="s">
        <v>31</v>
      </c>
      <c r="B34" s="10">
        <v>38291</v>
      </c>
      <c r="C34" s="10">
        <v>0</v>
      </c>
      <c r="D34" s="10">
        <f t="shared" si="0"/>
        <v>38291</v>
      </c>
      <c r="E34" s="10">
        <f t="shared" si="1"/>
        <v>47244.048455999997</v>
      </c>
      <c r="F34" s="10">
        <f>E34/7.62*7.02</f>
        <v>43524.044640566921</v>
      </c>
      <c r="G34" s="10">
        <f t="shared" si="3"/>
        <v>1513.7660219004204</v>
      </c>
      <c r="H34" s="12">
        <f t="shared" si="4"/>
        <v>2206.2377935326558</v>
      </c>
    </row>
    <row r="35" spans="1:8" ht="15" x14ac:dyDescent="0.25">
      <c r="A35" s="20" t="s">
        <v>67</v>
      </c>
      <c r="B35" s="10">
        <v>0</v>
      </c>
      <c r="C35" s="10">
        <v>0</v>
      </c>
      <c r="D35" s="10">
        <f t="shared" si="0"/>
        <v>0</v>
      </c>
      <c r="E35" s="10">
        <f t="shared" si="1"/>
        <v>0</v>
      </c>
      <c r="F35" s="10">
        <f>E35/7.02*7.02</f>
        <v>0</v>
      </c>
      <c r="G35" s="10">
        <f t="shared" si="3"/>
        <v>0</v>
      </c>
      <c r="H35" s="12">
        <f t="shared" si="4"/>
        <v>0</v>
      </c>
    </row>
    <row r="36" spans="1:8" ht="15" x14ac:dyDescent="0.25">
      <c r="A36" s="20" t="s">
        <v>68</v>
      </c>
      <c r="B36" s="10">
        <v>23508</v>
      </c>
      <c r="C36" s="10">
        <f>838*7.62</f>
        <v>6385.56</v>
      </c>
      <c r="D36" s="10">
        <f t="shared" si="0"/>
        <v>17122.439999999999</v>
      </c>
      <c r="E36" s="10">
        <f t="shared" si="1"/>
        <v>21125.940431039995</v>
      </c>
      <c r="F36" s="10">
        <f>E36/7.62*7.02</f>
        <v>19462.480554580154</v>
      </c>
      <c r="G36" s="10">
        <f t="shared" si="3"/>
        <v>676.90496158440976</v>
      </c>
      <c r="H36" s="12">
        <f t="shared" si="4"/>
        <v>986.55491487543156</v>
      </c>
    </row>
    <row r="37" spans="1:8" x14ac:dyDescent="0.3">
      <c r="A37" s="20" t="s">
        <v>69</v>
      </c>
      <c r="B37" s="10" t="s">
        <v>82</v>
      </c>
      <c r="C37" s="10">
        <v>0</v>
      </c>
      <c r="D37" s="10"/>
      <c r="E37" s="10"/>
      <c r="F37" s="10"/>
      <c r="G37" s="10">
        <f t="shared" si="3"/>
        <v>0</v>
      </c>
      <c r="H37" s="12">
        <f t="shared" si="4"/>
        <v>0</v>
      </c>
    </row>
    <row r="38" spans="1:8" ht="15" x14ac:dyDescent="0.25">
      <c r="A38" s="20" t="s">
        <v>70</v>
      </c>
      <c r="B38" s="10">
        <v>670498</v>
      </c>
      <c r="C38" s="10">
        <v>0</v>
      </c>
      <c r="D38" s="10">
        <f t="shared" si="0"/>
        <v>670498</v>
      </c>
      <c r="E38" s="10">
        <f t="shared" si="1"/>
        <v>827271.16036799992</v>
      </c>
      <c r="F38" s="10">
        <f t="shared" si="2"/>
        <v>781620.93482952344</v>
      </c>
      <c r="G38" s="10">
        <f t="shared" si="3"/>
        <v>27184.771611234242</v>
      </c>
      <c r="H38" s="12">
        <f t="shared" si="4"/>
        <v>18465.453927242244</v>
      </c>
    </row>
    <row r="39" spans="1:8" x14ac:dyDescent="0.3">
      <c r="A39" s="20" t="s">
        <v>71</v>
      </c>
      <c r="B39" s="13" t="s">
        <v>82</v>
      </c>
      <c r="C39" s="10">
        <v>0</v>
      </c>
      <c r="D39" s="10"/>
      <c r="E39" s="10"/>
      <c r="F39" s="10"/>
      <c r="G39" s="10">
        <f t="shared" si="3"/>
        <v>0</v>
      </c>
      <c r="H39" s="12">
        <f t="shared" si="4"/>
        <v>0</v>
      </c>
    </row>
    <row r="40" spans="1:8" ht="15" x14ac:dyDescent="0.25">
      <c r="A40" s="20" t="s">
        <v>72</v>
      </c>
      <c r="B40" s="13"/>
      <c r="C40" s="10">
        <v>0</v>
      </c>
      <c r="D40" s="10">
        <f t="shared" si="0"/>
        <v>0</v>
      </c>
      <c r="E40" s="10">
        <f t="shared" si="1"/>
        <v>0</v>
      </c>
      <c r="F40" s="10">
        <f>E40/7.02*7.02</f>
        <v>0</v>
      </c>
      <c r="G40" s="10">
        <f t="shared" si="3"/>
        <v>0</v>
      </c>
      <c r="H40" s="12">
        <f t="shared" si="4"/>
        <v>0</v>
      </c>
    </row>
    <row r="41" spans="1:8" ht="15" x14ac:dyDescent="0.25">
      <c r="A41" s="20" t="s">
        <v>73</v>
      </c>
      <c r="B41" s="10">
        <v>18256</v>
      </c>
      <c r="C41" s="10">
        <v>0</v>
      </c>
      <c r="D41" s="10">
        <f t="shared" si="0"/>
        <v>18256</v>
      </c>
      <c r="E41" s="10">
        <f t="shared" si="1"/>
        <v>22524.544896000003</v>
      </c>
      <c r="F41" s="10">
        <f t="shared" si="2"/>
        <v>21281.602310890983</v>
      </c>
      <c r="G41" s="10">
        <f t="shared" si="3"/>
        <v>740.17400579075911</v>
      </c>
      <c r="H41" s="12">
        <f t="shared" si="4"/>
        <v>502.76857931826089</v>
      </c>
    </row>
    <row r="42" spans="1:8" ht="15" x14ac:dyDescent="0.25">
      <c r="A42" s="20" t="s">
        <v>74</v>
      </c>
      <c r="B42" s="10">
        <v>188455</v>
      </c>
      <c r="C42" s="10">
        <v>0</v>
      </c>
      <c r="D42" s="10">
        <f t="shared" si="0"/>
        <v>188455</v>
      </c>
      <c r="E42" s="10">
        <f t="shared" si="1"/>
        <v>232518.79428</v>
      </c>
      <c r="F42" s="10">
        <f t="shared" si="2"/>
        <v>219688.01289981158</v>
      </c>
      <c r="G42" s="10">
        <f t="shared" si="3"/>
        <v>7640.7478232524927</v>
      </c>
      <c r="H42" s="12">
        <f t="shared" si="4"/>
        <v>5190.0335569359258</v>
      </c>
    </row>
    <row r="43" spans="1:8" ht="15" x14ac:dyDescent="0.25">
      <c r="A43" s="20" t="s">
        <v>32</v>
      </c>
      <c r="B43" s="10">
        <v>1323877</v>
      </c>
      <c r="C43" s="10">
        <v>0</v>
      </c>
      <c r="D43" s="10">
        <f t="shared" si="0"/>
        <v>1323877</v>
      </c>
      <c r="E43" s="10">
        <f t="shared" si="1"/>
        <v>1633420.6246319998</v>
      </c>
      <c r="F43" s="10">
        <f t="shared" si="2"/>
        <v>1543285.7045648233</v>
      </c>
      <c r="G43" s="10">
        <f t="shared" si="3"/>
        <v>53675.467915438894</v>
      </c>
      <c r="H43" s="12">
        <f t="shared" si="4"/>
        <v>36459.452151737562</v>
      </c>
    </row>
    <row r="44" spans="1:8" ht="15" x14ac:dyDescent="0.25">
      <c r="A44" s="20" t="s">
        <v>33</v>
      </c>
      <c r="B44" s="10">
        <v>84739</v>
      </c>
      <c r="C44" s="3">
        <f>7948*7.43</f>
        <v>59053.64</v>
      </c>
      <c r="D44" s="10">
        <f t="shared" si="0"/>
        <v>25685.360000000001</v>
      </c>
      <c r="E44" s="10">
        <f t="shared" si="1"/>
        <v>31691.008133760002</v>
      </c>
      <c r="F44" s="10">
        <f t="shared" si="2"/>
        <v>29942.244562448886</v>
      </c>
      <c r="G44" s="10">
        <f t="shared" si="3"/>
        <v>1041.3910934146436</v>
      </c>
      <c r="H44" s="12">
        <f t="shared" si="4"/>
        <v>707.37247789647222</v>
      </c>
    </row>
    <row r="45" spans="1:8" ht="15" x14ac:dyDescent="0.25">
      <c r="A45" s="20" t="s">
        <v>34</v>
      </c>
      <c r="B45" s="10">
        <v>494489</v>
      </c>
      <c r="C45" s="10">
        <v>0</v>
      </c>
      <c r="D45" s="10">
        <f t="shared" si="0"/>
        <v>494489</v>
      </c>
      <c r="E45" s="10">
        <f t="shared" si="1"/>
        <v>610108.44002399989</v>
      </c>
      <c r="F45" s="10">
        <f t="shared" si="2"/>
        <v>576441.62166466739</v>
      </c>
      <c r="G45" s="10">
        <f t="shared" si="3"/>
        <v>20048.63628119339</v>
      </c>
      <c r="H45" s="12">
        <f t="shared" si="4"/>
        <v>13618.182078139118</v>
      </c>
    </row>
    <row r="46" spans="1:8" ht="15" x14ac:dyDescent="0.25">
      <c r="A46" s="20" t="s">
        <v>35</v>
      </c>
      <c r="B46" s="10">
        <v>0</v>
      </c>
      <c r="C46" s="10">
        <v>0</v>
      </c>
      <c r="D46" s="10">
        <f t="shared" si="0"/>
        <v>0</v>
      </c>
      <c r="E46" s="10">
        <f t="shared" si="1"/>
        <v>0</v>
      </c>
      <c r="F46" s="10">
        <f>E46/7.02*7.02</f>
        <v>0</v>
      </c>
      <c r="G46" s="10">
        <f t="shared" si="3"/>
        <v>0</v>
      </c>
      <c r="H46" s="12">
        <f t="shared" si="4"/>
        <v>0</v>
      </c>
    </row>
    <row r="47" spans="1:8" ht="15" x14ac:dyDescent="0.25">
      <c r="A47" s="20" t="s">
        <v>37</v>
      </c>
      <c r="B47" s="10">
        <v>0</v>
      </c>
      <c r="C47" s="10">
        <v>0</v>
      </c>
      <c r="D47" s="10">
        <f t="shared" si="0"/>
        <v>0</v>
      </c>
      <c r="E47" s="10">
        <f t="shared" si="1"/>
        <v>0</v>
      </c>
      <c r="F47" s="10">
        <f>E47/7.02*7.02</f>
        <v>0</v>
      </c>
      <c r="G47" s="10">
        <f t="shared" si="3"/>
        <v>0</v>
      </c>
      <c r="H47" s="12">
        <f t="shared" si="4"/>
        <v>0</v>
      </c>
    </row>
    <row r="48" spans="1:8" ht="15" x14ac:dyDescent="0.25">
      <c r="A48" s="20" t="s">
        <v>38</v>
      </c>
      <c r="B48" s="10">
        <v>2385</v>
      </c>
      <c r="C48" s="13"/>
      <c r="D48" s="10">
        <f t="shared" si="0"/>
        <v>2385</v>
      </c>
      <c r="E48" s="10">
        <f t="shared" si="1"/>
        <v>2942.6511599999999</v>
      </c>
      <c r="F48" s="10">
        <f t="shared" si="2"/>
        <v>2780.2706787617767</v>
      </c>
      <c r="G48" s="10">
        <f t="shared" si="3"/>
        <v>96.697798192975483</v>
      </c>
      <c r="H48" s="12">
        <f t="shared" si="4"/>
        <v>65.6826830452477</v>
      </c>
    </row>
    <row r="49" spans="1:8" x14ac:dyDescent="0.3">
      <c r="A49" s="20" t="s">
        <v>39</v>
      </c>
      <c r="B49" s="13" t="s">
        <v>41</v>
      </c>
      <c r="C49" s="10">
        <v>0</v>
      </c>
      <c r="D49" s="10"/>
      <c r="E49" s="10"/>
      <c r="F49" s="10"/>
      <c r="G49" s="10">
        <f t="shared" si="3"/>
        <v>0</v>
      </c>
      <c r="H49" s="12">
        <f t="shared" si="4"/>
        <v>0</v>
      </c>
    </row>
    <row r="50" spans="1:8" ht="15" x14ac:dyDescent="0.25">
      <c r="A50" s="20" t="s">
        <v>40</v>
      </c>
      <c r="B50" s="10">
        <v>0</v>
      </c>
      <c r="C50" s="10">
        <v>0</v>
      </c>
      <c r="D50" s="10">
        <f t="shared" si="0"/>
        <v>0</v>
      </c>
      <c r="E50" s="10">
        <f t="shared" si="1"/>
        <v>0</v>
      </c>
      <c r="F50" s="10">
        <f>E50/7.02*7.02</f>
        <v>0</v>
      </c>
      <c r="G50" s="10">
        <f>F50*0.03477999424</f>
        <v>0</v>
      </c>
      <c r="H50" s="12">
        <f t="shared" si="4"/>
        <v>0</v>
      </c>
    </row>
    <row r="51" spans="1:8" ht="15" x14ac:dyDescent="0.25">
      <c r="A51" s="20" t="s">
        <v>42</v>
      </c>
      <c r="B51" s="10">
        <v>0</v>
      </c>
      <c r="C51" s="10">
        <v>0</v>
      </c>
      <c r="D51" s="10">
        <f t="shared" si="0"/>
        <v>0</v>
      </c>
      <c r="E51" s="10">
        <f t="shared" si="1"/>
        <v>0</v>
      </c>
      <c r="F51" s="10">
        <f t="shared" ref="F51:F54" si="7">E51/7.02*7.02</f>
        <v>0</v>
      </c>
      <c r="G51" s="10">
        <f t="shared" si="3"/>
        <v>0</v>
      </c>
      <c r="H51" s="12">
        <f t="shared" si="4"/>
        <v>0</v>
      </c>
    </row>
    <row r="52" spans="1:8" ht="15" x14ac:dyDescent="0.25">
      <c r="A52" s="20" t="s">
        <v>43</v>
      </c>
      <c r="B52" s="10">
        <v>0</v>
      </c>
      <c r="C52" s="10">
        <v>0</v>
      </c>
      <c r="D52" s="10">
        <f t="shared" si="0"/>
        <v>0</v>
      </c>
      <c r="E52" s="10">
        <f t="shared" si="1"/>
        <v>0</v>
      </c>
      <c r="F52" s="10">
        <f t="shared" si="7"/>
        <v>0</v>
      </c>
      <c r="G52" s="10">
        <f t="shared" si="3"/>
        <v>0</v>
      </c>
      <c r="H52" s="12">
        <f t="shared" si="4"/>
        <v>0</v>
      </c>
    </row>
    <row r="53" spans="1:8" ht="15" x14ac:dyDescent="0.25">
      <c r="A53" s="20" t="s">
        <v>44</v>
      </c>
      <c r="B53" s="10">
        <v>0</v>
      </c>
      <c r="C53" s="10">
        <v>0</v>
      </c>
      <c r="D53" s="10">
        <f t="shared" si="0"/>
        <v>0</v>
      </c>
      <c r="E53" s="10">
        <f t="shared" si="1"/>
        <v>0</v>
      </c>
      <c r="F53" s="10">
        <f t="shared" si="7"/>
        <v>0</v>
      </c>
      <c r="G53" s="10">
        <f t="shared" si="3"/>
        <v>0</v>
      </c>
      <c r="H53" s="12">
        <f t="shared" si="4"/>
        <v>0</v>
      </c>
    </row>
    <row r="54" spans="1:8" ht="15" x14ac:dyDescent="0.25">
      <c r="A54" s="20" t="s">
        <v>45</v>
      </c>
      <c r="B54" s="10">
        <v>0</v>
      </c>
      <c r="C54" s="10">
        <v>0</v>
      </c>
      <c r="D54" s="10">
        <f t="shared" si="0"/>
        <v>0</v>
      </c>
      <c r="E54" s="10">
        <f t="shared" si="1"/>
        <v>0</v>
      </c>
      <c r="F54" s="10">
        <f t="shared" si="7"/>
        <v>0</v>
      </c>
      <c r="G54" s="10">
        <f t="shared" si="3"/>
        <v>0</v>
      </c>
      <c r="H54" s="12">
        <f t="shared" si="4"/>
        <v>0</v>
      </c>
    </row>
    <row r="55" spans="1:8" ht="15" x14ac:dyDescent="0.25">
      <c r="A55" s="20" t="s">
        <v>46</v>
      </c>
      <c r="B55" s="10">
        <v>1130137</v>
      </c>
      <c r="C55" s="10">
        <v>0</v>
      </c>
      <c r="D55" s="10">
        <f t="shared" si="0"/>
        <v>1130137</v>
      </c>
      <c r="E55" s="10">
        <f t="shared" si="1"/>
        <v>1394381.1127919999</v>
      </c>
      <c r="F55" s="10">
        <f>E55/7.62*7.02</f>
        <v>1284587.3243831811</v>
      </c>
      <c r="G55" s="10">
        <f t="shared" si="3"/>
        <v>44677.939742824048</v>
      </c>
      <c r="H55" s="12">
        <f t="shared" si="4"/>
        <v>65115.848665994839</v>
      </c>
    </row>
    <row r="56" spans="1:8" ht="15" x14ac:dyDescent="0.25">
      <c r="A56" s="20" t="s">
        <v>47</v>
      </c>
      <c r="B56" s="10">
        <v>1972780</v>
      </c>
      <c r="C56" s="10">
        <f>24816*7.62</f>
        <v>189097.92</v>
      </c>
      <c r="D56" s="10">
        <f>B56-C56</f>
        <v>1783682.08</v>
      </c>
      <c r="E56" s="10">
        <f t="shared" si="1"/>
        <v>2200735.4892172799</v>
      </c>
      <c r="F56" s="10">
        <f t="shared" ref="F56:F57" si="8">E56/7.62*7.02</f>
        <v>2027449.2302237933</v>
      </c>
      <c r="G56" s="10">
        <f t="shared" si="3"/>
        <v>70514.672549075971</v>
      </c>
      <c r="H56" s="12">
        <f t="shared" si="4"/>
        <v>102771.58644441067</v>
      </c>
    </row>
    <row r="57" spans="1:8" ht="15" x14ac:dyDescent="0.25">
      <c r="A57" s="20" t="s">
        <v>48</v>
      </c>
      <c r="B57" s="10">
        <v>1361206</v>
      </c>
      <c r="C57" s="10">
        <v>0</v>
      </c>
      <c r="D57" s="10">
        <f t="shared" si="0"/>
        <v>1361206</v>
      </c>
      <c r="E57" s="10">
        <f t="shared" si="1"/>
        <v>1679477.7420959999</v>
      </c>
      <c r="F57" s="10">
        <f t="shared" si="8"/>
        <v>1547235.4001986771</v>
      </c>
      <c r="G57" s="10">
        <f t="shared" si="3"/>
        <v>53812.838306834085</v>
      </c>
      <c r="H57" s="12">
        <f t="shared" si="4"/>
        <v>78429.503590488719</v>
      </c>
    </row>
    <row r="58" spans="1:8" ht="15" x14ac:dyDescent="0.25">
      <c r="A58" s="20" t="s">
        <v>49</v>
      </c>
      <c r="B58" s="10">
        <v>0</v>
      </c>
      <c r="C58" s="10">
        <v>0</v>
      </c>
      <c r="D58" s="10">
        <f t="shared" si="0"/>
        <v>0</v>
      </c>
      <c r="E58" s="10">
        <f t="shared" si="1"/>
        <v>0</v>
      </c>
      <c r="F58" s="10">
        <f>E58/7.02*7.02</f>
        <v>0</v>
      </c>
      <c r="G58" s="10">
        <f t="shared" si="3"/>
        <v>0</v>
      </c>
      <c r="H58" s="12">
        <f t="shared" si="4"/>
        <v>0</v>
      </c>
    </row>
    <row r="59" spans="1:8" ht="15" x14ac:dyDescent="0.25">
      <c r="A59" s="20" t="s">
        <v>50</v>
      </c>
      <c r="B59" s="10">
        <v>0</v>
      </c>
      <c r="C59" s="10">
        <v>0</v>
      </c>
      <c r="D59" s="10">
        <f t="shared" si="0"/>
        <v>0</v>
      </c>
      <c r="E59" s="10">
        <f t="shared" si="1"/>
        <v>0</v>
      </c>
      <c r="F59" s="10">
        <f t="shared" ref="F59:F61" si="9">E59/7.02*7.02</f>
        <v>0</v>
      </c>
      <c r="G59" s="10">
        <f t="shared" si="3"/>
        <v>0</v>
      </c>
      <c r="H59" s="12">
        <f t="shared" si="4"/>
        <v>0</v>
      </c>
    </row>
    <row r="60" spans="1:8" ht="15" x14ac:dyDescent="0.25">
      <c r="A60" s="20" t="s">
        <v>51</v>
      </c>
      <c r="B60" s="10">
        <v>0</v>
      </c>
      <c r="C60" s="10">
        <v>0</v>
      </c>
      <c r="D60" s="10">
        <f t="shared" si="0"/>
        <v>0</v>
      </c>
      <c r="E60" s="10">
        <f t="shared" si="1"/>
        <v>0</v>
      </c>
      <c r="F60" s="10">
        <f t="shared" si="9"/>
        <v>0</v>
      </c>
      <c r="G60" s="10">
        <f t="shared" si="3"/>
        <v>0</v>
      </c>
      <c r="H60" s="12">
        <f t="shared" si="4"/>
        <v>0</v>
      </c>
    </row>
    <row r="61" spans="1:8" ht="15" x14ac:dyDescent="0.25">
      <c r="A61" s="20" t="s">
        <v>52</v>
      </c>
      <c r="B61" s="10">
        <v>0</v>
      </c>
      <c r="C61" s="10">
        <v>0</v>
      </c>
      <c r="D61" s="10">
        <f t="shared" si="0"/>
        <v>0</v>
      </c>
      <c r="E61" s="10">
        <f t="shared" si="1"/>
        <v>0</v>
      </c>
      <c r="F61" s="10">
        <f t="shared" si="9"/>
        <v>0</v>
      </c>
      <c r="G61" s="10">
        <f t="shared" si="3"/>
        <v>0</v>
      </c>
      <c r="H61" s="12">
        <f t="shared" si="4"/>
        <v>0</v>
      </c>
    </row>
    <row r="62" spans="1:8" ht="15" x14ac:dyDescent="0.25">
      <c r="A62" s="20" t="s">
        <v>53</v>
      </c>
      <c r="B62" s="10">
        <v>7085015</v>
      </c>
      <c r="C62" s="10">
        <v>0</v>
      </c>
      <c r="D62" s="10">
        <f t="shared" si="0"/>
        <v>7085015</v>
      </c>
      <c r="E62" s="10">
        <f t="shared" si="1"/>
        <v>8741604.8672400005</v>
      </c>
      <c r="F62" s="10">
        <f>E62/7.62*7.02</f>
        <v>8053289.5233628349</v>
      </c>
      <c r="G62" s="10">
        <f t="shared" si="3"/>
        <v>280093.36323561176</v>
      </c>
      <c r="H62" s="12">
        <f t="shared" si="4"/>
        <v>408221.98064155382</v>
      </c>
    </row>
    <row r="63" spans="1:8" ht="15" x14ac:dyDescent="0.25">
      <c r="A63" s="20" t="s">
        <v>54</v>
      </c>
      <c r="B63" s="10">
        <v>0</v>
      </c>
      <c r="C63" s="10">
        <v>0</v>
      </c>
      <c r="D63" s="10">
        <f t="shared" si="0"/>
        <v>0</v>
      </c>
      <c r="E63" s="10">
        <f t="shared" si="1"/>
        <v>0</v>
      </c>
      <c r="F63" s="10">
        <f>E63/7.02*7.02</f>
        <v>0</v>
      </c>
      <c r="G63" s="10">
        <f t="shared" si="3"/>
        <v>0</v>
      </c>
      <c r="H63" s="12">
        <f t="shared" si="4"/>
        <v>0</v>
      </c>
    </row>
    <row r="64" spans="1:8" ht="15" x14ac:dyDescent="0.25">
      <c r="A64" s="20" t="s">
        <v>55</v>
      </c>
      <c r="B64" s="10">
        <v>0</v>
      </c>
      <c r="C64" s="10">
        <v>0</v>
      </c>
      <c r="D64" s="10">
        <f t="shared" si="0"/>
        <v>0</v>
      </c>
      <c r="E64" s="10">
        <f t="shared" si="1"/>
        <v>0</v>
      </c>
      <c r="F64" s="10">
        <f>E64/7.02*7.02</f>
        <v>0</v>
      </c>
      <c r="G64" s="10">
        <f t="shared" si="3"/>
        <v>0</v>
      </c>
      <c r="H64" s="12">
        <f t="shared" si="4"/>
        <v>0</v>
      </c>
    </row>
    <row r="65" spans="1:8" ht="15" x14ac:dyDescent="0.25">
      <c r="A65" s="20" t="s">
        <v>56</v>
      </c>
      <c r="B65" s="10">
        <v>3299</v>
      </c>
      <c r="C65" s="10">
        <v>0</v>
      </c>
      <c r="D65" s="10">
        <f t="shared" si="0"/>
        <v>3299</v>
      </c>
      <c r="E65" s="10">
        <f t="shared" si="1"/>
        <v>4070.358984</v>
      </c>
      <c r="F65" s="10">
        <f t="shared" si="2"/>
        <v>3845.7496726352624</v>
      </c>
      <c r="G65" s="10">
        <f t="shared" si="3"/>
        <v>133.75515146273631</v>
      </c>
      <c r="H65" s="12">
        <f t="shared" si="4"/>
        <v>90.854159902001243</v>
      </c>
    </row>
    <row r="66" spans="1:8" ht="15" x14ac:dyDescent="0.25">
      <c r="A66" s="20" t="s">
        <v>57</v>
      </c>
      <c r="B66" s="10">
        <v>0</v>
      </c>
      <c r="C66" s="10">
        <v>0</v>
      </c>
      <c r="D66" s="10">
        <f t="shared" si="0"/>
        <v>0</v>
      </c>
      <c r="E66" s="10">
        <f t="shared" si="1"/>
        <v>0</v>
      </c>
      <c r="F66" s="10">
        <f>E66/7.02*7.02</f>
        <v>0</v>
      </c>
      <c r="G66" s="10">
        <f t="shared" si="3"/>
        <v>0</v>
      </c>
      <c r="H66" s="12">
        <f t="shared" si="4"/>
        <v>0</v>
      </c>
    </row>
    <row r="67" spans="1:8" ht="15" x14ac:dyDescent="0.25">
      <c r="A67" s="20" t="s">
        <v>0</v>
      </c>
      <c r="B67" s="10">
        <v>0</v>
      </c>
      <c r="C67" s="10">
        <v>0</v>
      </c>
      <c r="D67" s="10">
        <f t="shared" si="0"/>
        <v>0</v>
      </c>
      <c r="E67" s="10">
        <f t="shared" si="1"/>
        <v>0</v>
      </c>
      <c r="F67" s="10">
        <f>E67/7.02*7.02</f>
        <v>0</v>
      </c>
      <c r="G67" s="10">
        <f t="shared" si="3"/>
        <v>0</v>
      </c>
      <c r="H67" s="12">
        <f t="shared" si="4"/>
        <v>0</v>
      </c>
    </row>
    <row r="68" spans="1:8" ht="15" x14ac:dyDescent="0.25">
      <c r="A68" s="20" t="s">
        <v>58</v>
      </c>
      <c r="B68" s="10">
        <v>969477</v>
      </c>
      <c r="C68" s="10">
        <v>0</v>
      </c>
      <c r="D68" s="10">
        <f t="shared" ref="D68:D75" si="10">B68-C68</f>
        <v>969477</v>
      </c>
      <c r="E68" s="10">
        <f t="shared" ref="E68:E76" si="11">D68*1.2*1.018*1.01</f>
        <v>1196156.2342320001</v>
      </c>
      <c r="F68" s="10">
        <f>E68/7.62*7.02</f>
        <v>1101970.703977512</v>
      </c>
      <c r="G68" s="10">
        <f t="shared" ref="G68:G76" si="12">F68*0.03477999424</f>
        <v>38326.534736986614</v>
      </c>
      <c r="H68" s="12">
        <f t="shared" ref="H68:H76" si="13">E68-F68-G68</f>
        <v>55858.995517501498</v>
      </c>
    </row>
    <row r="69" spans="1:8" ht="15" x14ac:dyDescent="0.25">
      <c r="A69" s="20" t="s">
        <v>59</v>
      </c>
      <c r="B69" s="10">
        <v>175832</v>
      </c>
      <c r="C69" s="10">
        <f>1891*7.62</f>
        <v>14409.42</v>
      </c>
      <c r="D69" s="10">
        <f t="shared" si="10"/>
        <v>161422.57999999999</v>
      </c>
      <c r="E69" s="10">
        <f t="shared" si="11"/>
        <v>199165.76196527999</v>
      </c>
      <c r="F69" s="10">
        <f t="shared" ref="F69:F73" si="14">E69/7.62*7.02</f>
        <v>183483.41850344691</v>
      </c>
      <c r="G69" s="10">
        <f t="shared" si="12"/>
        <v>6381.5522386853927</v>
      </c>
      <c r="H69" s="12">
        <f t="shared" si="13"/>
        <v>9300.7912231476876</v>
      </c>
    </row>
    <row r="70" spans="1:8" ht="15" x14ac:dyDescent="0.25">
      <c r="A70" s="20" t="s">
        <v>60</v>
      </c>
      <c r="B70" s="10">
        <v>55336</v>
      </c>
      <c r="C70" s="10">
        <f>5255*7.62</f>
        <v>40043.1</v>
      </c>
      <c r="D70" s="10">
        <f t="shared" si="10"/>
        <v>15292.900000000001</v>
      </c>
      <c r="E70" s="10">
        <f>D70*1.2*1.018*1.01</f>
        <v>18868.624706399998</v>
      </c>
      <c r="F70" s="10">
        <f t="shared" si="14"/>
        <v>17382.906225581097</v>
      </c>
      <c r="G70" s="10">
        <f t="shared" si="12"/>
        <v>604.57737840017069</v>
      </c>
      <c r="H70" s="12">
        <f t="shared" si="13"/>
        <v>881.14110241873061</v>
      </c>
    </row>
    <row r="71" spans="1:8" ht="15" x14ac:dyDescent="0.25">
      <c r="A71" s="20" t="s">
        <v>61</v>
      </c>
      <c r="B71" s="10">
        <v>2170092</v>
      </c>
      <c r="C71" s="10">
        <v>0</v>
      </c>
      <c r="D71" s="10">
        <f t="shared" si="10"/>
        <v>2170092</v>
      </c>
      <c r="E71" s="10">
        <f t="shared" si="11"/>
        <v>2677494.2310719998</v>
      </c>
      <c r="F71" s="10">
        <f t="shared" si="14"/>
        <v>2466667.9136647554</v>
      </c>
      <c r="G71" s="10">
        <f t="shared" si="12"/>
        <v>85790.695829253018</v>
      </c>
      <c r="H71" s="12">
        <f t="shared" si="13"/>
        <v>125035.62157799133</v>
      </c>
    </row>
    <row r="72" spans="1:8" ht="15" x14ac:dyDescent="0.25">
      <c r="A72" s="20" t="s">
        <v>62</v>
      </c>
      <c r="B72" s="10">
        <v>49515</v>
      </c>
      <c r="C72" s="10">
        <v>0</v>
      </c>
      <c r="D72" s="10">
        <f t="shared" si="10"/>
        <v>49515</v>
      </c>
      <c r="E72" s="10">
        <f t="shared" si="11"/>
        <v>61092.399239999999</v>
      </c>
      <c r="F72" s="10">
        <f t="shared" si="14"/>
        <v>56281.974102992121</v>
      </c>
      <c r="G72" s="10">
        <f t="shared" si="12"/>
        <v>1957.4867351178953</v>
      </c>
      <c r="H72" s="12">
        <f t="shared" si="13"/>
        <v>2852.9384018899827</v>
      </c>
    </row>
    <row r="73" spans="1:8" ht="15" x14ac:dyDescent="0.25">
      <c r="A73" s="20" t="s">
        <v>63</v>
      </c>
      <c r="B73" s="10">
        <v>140543</v>
      </c>
      <c r="C73" s="10">
        <f>6200*7.62</f>
        <v>47244</v>
      </c>
      <c r="D73" s="10">
        <f t="shared" si="10"/>
        <v>93299</v>
      </c>
      <c r="E73" s="10">
        <f t="shared" si="11"/>
        <v>115113.79898400001</v>
      </c>
      <c r="F73" s="10">
        <f t="shared" si="14"/>
        <v>106049.72032384251</v>
      </c>
      <c r="G73" s="10">
        <f t="shared" si="12"/>
        <v>3688.4086620168537</v>
      </c>
      <c r="H73" s="12">
        <f t="shared" si="13"/>
        <v>5375.6699981406409</v>
      </c>
    </row>
    <row r="74" spans="1:8" ht="15" x14ac:dyDescent="0.25">
      <c r="A74" s="20" t="s">
        <v>64</v>
      </c>
      <c r="B74" s="10">
        <v>13782130</v>
      </c>
      <c r="C74" s="10">
        <v>0</v>
      </c>
      <c r="D74" s="10">
        <f t="shared" si="10"/>
        <v>13782130</v>
      </c>
      <c r="E74" s="10">
        <f t="shared" si="11"/>
        <v>17004612.508080002</v>
      </c>
      <c r="F74" s="10">
        <f>E74/7.43*7.02</f>
        <v>16066269.152990796</v>
      </c>
      <c r="G74" s="10">
        <f t="shared" si="12"/>
        <v>558784.74859930959</v>
      </c>
      <c r="H74" s="12">
        <f t="shared" si="13"/>
        <v>379558.60648989666</v>
      </c>
    </row>
    <row r="75" spans="1:8" ht="15" x14ac:dyDescent="0.25">
      <c r="A75" s="20" t="s">
        <v>65</v>
      </c>
      <c r="B75" s="10">
        <v>16561559</v>
      </c>
      <c r="C75" s="3">
        <f>500225*7.43</f>
        <v>3716671.75</v>
      </c>
      <c r="D75" s="10">
        <f t="shared" si="10"/>
        <v>12844887.25</v>
      </c>
      <c r="E75" s="10">
        <f t="shared" si="11"/>
        <v>15848227.407245999</v>
      </c>
      <c r="F75" s="10">
        <f t="shared" ref="F75:F76" si="15">E75/7.43*7.02</f>
        <v>14973695.343050728</v>
      </c>
      <c r="G75" s="10">
        <f t="shared" si="12"/>
        <v>520785.03778281913</v>
      </c>
      <c r="H75" s="12">
        <f t="shared" si="13"/>
        <v>353747.02641245245</v>
      </c>
    </row>
    <row r="76" spans="1:8" ht="15" x14ac:dyDescent="0.25">
      <c r="A76" s="20" t="s">
        <v>66</v>
      </c>
      <c r="B76" s="10">
        <v>102900647</v>
      </c>
      <c r="C76" s="3">
        <f>2056672*7.43</f>
        <v>15281072.959999999</v>
      </c>
      <c r="D76" s="10">
        <f>B76-C76</f>
        <v>87619574.040000007</v>
      </c>
      <c r="E76" s="10">
        <f t="shared" si="11"/>
        <v>108106432.36373664</v>
      </c>
      <c r="F76" s="10">
        <f t="shared" si="15"/>
        <v>102140936.09602034</v>
      </c>
      <c r="G76" s="10">
        <f t="shared" si="12"/>
        <v>3552461.1690877955</v>
      </c>
      <c r="H76" s="12">
        <f t="shared" si="13"/>
        <v>2413035.0986285079</v>
      </c>
    </row>
    <row r="77" spans="1:8" ht="15" x14ac:dyDescent="0.25">
      <c r="F77" s="14"/>
      <c r="H77" s="17">
        <f>SUM(H4:H76)</f>
        <v>6213080.3192467652</v>
      </c>
    </row>
    <row r="84" spans="5:5" ht="15" x14ac:dyDescent="0.25">
      <c r="E84" s="23"/>
    </row>
  </sheetData>
  <mergeCells count="2">
    <mergeCell ref="A2:H2"/>
    <mergeCell ref="G1:H1"/>
  </mergeCells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view="pageBreakPreview" zoomScale="60" zoomScaleNormal="115" zoomScalePageLayoutView="40" workbookViewId="0">
      <selection activeCell="D60" sqref="D60"/>
    </sheetView>
  </sheetViews>
  <sheetFormatPr defaultRowHeight="14.4" x14ac:dyDescent="0.3"/>
  <cols>
    <col min="1" max="1" width="11.5546875" style="7" customWidth="1"/>
    <col min="2" max="2" width="26.109375" customWidth="1"/>
    <col min="3" max="3" width="25.5546875" customWidth="1"/>
    <col min="4" max="4" width="21.6640625" customWidth="1"/>
    <col min="5" max="5" width="31.88671875" customWidth="1"/>
    <col min="6" max="6" width="31.33203125" customWidth="1"/>
    <col min="7" max="7" width="17" customWidth="1"/>
    <col min="8" max="8" width="17.5546875" customWidth="1"/>
  </cols>
  <sheetData>
    <row r="1" spans="1:8" x14ac:dyDescent="0.3">
      <c r="G1" s="37" t="s">
        <v>100</v>
      </c>
      <c r="H1" s="36"/>
    </row>
    <row r="2" spans="1:8" ht="46.5" customHeight="1" x14ac:dyDescent="0.3">
      <c r="A2" s="38" t="s">
        <v>98</v>
      </c>
      <c r="B2" s="38"/>
      <c r="C2" s="38"/>
      <c r="D2" s="38"/>
      <c r="E2" s="38"/>
      <c r="F2" s="38"/>
      <c r="G2" s="38"/>
      <c r="H2" s="38"/>
    </row>
    <row r="3" spans="1:8" s="1" customFormat="1" ht="55.8" x14ac:dyDescent="0.3">
      <c r="A3" s="31" t="s">
        <v>79</v>
      </c>
      <c r="B3" s="30" t="s">
        <v>84</v>
      </c>
      <c r="C3" s="32" t="s">
        <v>95</v>
      </c>
      <c r="D3" s="30" t="s">
        <v>96</v>
      </c>
      <c r="E3" s="30" t="s">
        <v>85</v>
      </c>
      <c r="F3" s="30" t="s">
        <v>86</v>
      </c>
      <c r="G3" s="30" t="s">
        <v>87</v>
      </c>
      <c r="H3" s="30" t="s">
        <v>94</v>
      </c>
    </row>
    <row r="4" spans="1:8" s="9" customFormat="1" ht="15" x14ac:dyDescent="0.25">
      <c r="A4" s="20" t="s">
        <v>1</v>
      </c>
      <c r="B4" s="10">
        <v>0</v>
      </c>
      <c r="C4" s="10">
        <v>0</v>
      </c>
      <c r="D4" s="10">
        <f t="shared" ref="D4:D5" si="0">B4-C4</f>
        <v>0</v>
      </c>
      <c r="E4" s="10">
        <f t="shared" ref="E4:E67" si="1">D4*1.2</f>
        <v>0</v>
      </c>
      <c r="F4" s="10">
        <f t="shared" ref="F4:F5" si="2">E4/4.09*3.85</f>
        <v>0</v>
      </c>
      <c r="G4" s="10">
        <f t="shared" ref="G4:G5" si="3">F4*0.03477999424</f>
        <v>0</v>
      </c>
      <c r="H4" s="12">
        <f t="shared" ref="H4:H5" si="4">E4-F4-G4</f>
        <v>0</v>
      </c>
    </row>
    <row r="5" spans="1:8" s="9" customFormat="1" ht="15" x14ac:dyDescent="0.25">
      <c r="A5" s="20" t="s">
        <v>2</v>
      </c>
      <c r="B5" s="10">
        <v>0</v>
      </c>
      <c r="C5" s="10">
        <v>0</v>
      </c>
      <c r="D5" s="10">
        <f t="shared" si="0"/>
        <v>0</v>
      </c>
      <c r="E5" s="10">
        <f t="shared" si="1"/>
        <v>0</v>
      </c>
      <c r="F5" s="10">
        <f t="shared" si="2"/>
        <v>0</v>
      </c>
      <c r="G5" s="10">
        <f t="shared" si="3"/>
        <v>0</v>
      </c>
      <c r="H5" s="12">
        <f t="shared" si="4"/>
        <v>0</v>
      </c>
    </row>
    <row r="6" spans="1:8" s="9" customFormat="1" ht="15" x14ac:dyDescent="0.25">
      <c r="A6" s="20" t="s">
        <v>3</v>
      </c>
      <c r="B6" s="10">
        <v>0</v>
      </c>
      <c r="C6" s="10">
        <v>0</v>
      </c>
      <c r="D6" s="10">
        <f>B6-C6</f>
        <v>0</v>
      </c>
      <c r="E6" s="10">
        <f t="shared" si="1"/>
        <v>0</v>
      </c>
      <c r="F6" s="10">
        <f>E6/4.09*3.85</f>
        <v>0</v>
      </c>
      <c r="G6" s="10">
        <f>F6*0.03477999424</f>
        <v>0</v>
      </c>
      <c r="H6" s="12">
        <f>E6-F6-G6</f>
        <v>0</v>
      </c>
    </row>
    <row r="7" spans="1:8" s="9" customFormat="1" ht="15" x14ac:dyDescent="0.25">
      <c r="A7" s="20" t="s">
        <v>6</v>
      </c>
      <c r="B7" s="10">
        <v>0</v>
      </c>
      <c r="C7" s="10">
        <v>0</v>
      </c>
      <c r="D7" s="10">
        <f>B7-C7</f>
        <v>0</v>
      </c>
      <c r="E7" s="10">
        <f t="shared" si="1"/>
        <v>0</v>
      </c>
      <c r="F7" s="10">
        <f>E7/4.09*3.85</f>
        <v>0</v>
      </c>
      <c r="G7" s="10">
        <f>F7*0.03477999424</f>
        <v>0</v>
      </c>
      <c r="H7" s="12">
        <f>E7-F7-G7</f>
        <v>0</v>
      </c>
    </row>
    <row r="8" spans="1:8" s="9" customFormat="1" ht="15" x14ac:dyDescent="0.25">
      <c r="A8" s="20" t="s">
        <v>4</v>
      </c>
      <c r="B8" s="10">
        <v>0</v>
      </c>
      <c r="C8" s="10">
        <v>0</v>
      </c>
      <c r="D8" s="10">
        <f>B8-C8</f>
        <v>0</v>
      </c>
      <c r="E8" s="10">
        <f t="shared" si="1"/>
        <v>0</v>
      </c>
      <c r="F8" s="10">
        <f>E8/4.09*3.85</f>
        <v>0</v>
      </c>
      <c r="G8" s="10">
        <f>F8*0.03477999424</f>
        <v>0</v>
      </c>
      <c r="H8" s="12">
        <f>E8-F8-G8</f>
        <v>0</v>
      </c>
    </row>
    <row r="9" spans="1:8" s="9" customFormat="1" ht="15" x14ac:dyDescent="0.25">
      <c r="A9" s="20" t="s">
        <v>10</v>
      </c>
      <c r="B9" s="10">
        <v>6236763</v>
      </c>
      <c r="C9" s="3">
        <f>(1462912+43887+18082)*4.09</f>
        <v>6236763.29</v>
      </c>
      <c r="D9" s="10">
        <f>B9-C9</f>
        <v>-0.2900000000372529</v>
      </c>
      <c r="E9" s="10">
        <f t="shared" si="1"/>
        <v>-0.34800000004470349</v>
      </c>
      <c r="F9" s="10">
        <f>E9/4.09*3.85</f>
        <v>-0.3275794621447698</v>
      </c>
      <c r="G9" s="10">
        <f>F9*0.03477999424</f>
        <v>-1.1393211806537391E-2</v>
      </c>
      <c r="H9" s="12">
        <f>E9-F9-G9</f>
        <v>-9.0273260933963085E-3</v>
      </c>
    </row>
    <row r="10" spans="1:8" s="9" customFormat="1" ht="15" x14ac:dyDescent="0.25">
      <c r="A10" s="20" t="s">
        <v>5</v>
      </c>
      <c r="B10" s="10">
        <v>6100378</v>
      </c>
      <c r="C10" s="10">
        <f>(1434367+40487+16681)*4.09</f>
        <v>6100378.1499999994</v>
      </c>
      <c r="D10" s="10">
        <f>B10-C10</f>
        <v>-0.14999999944120646</v>
      </c>
      <c r="E10" s="10">
        <f>D10*1.2</f>
        <v>-0.17999999932944774</v>
      </c>
      <c r="F10" s="10">
        <f>E10/4.09*3.85</f>
        <v>-0.1694376521805315</v>
      </c>
      <c r="G10" s="10">
        <f>F10*0.03477999424</f>
        <v>-5.8930405668780094E-3</v>
      </c>
      <c r="H10" s="12">
        <f>E10-F10-G10</f>
        <v>-4.6693065820382308E-3</v>
      </c>
    </row>
    <row r="11" spans="1:8" ht="15" x14ac:dyDescent="0.25">
      <c r="A11" s="20" t="s">
        <v>11</v>
      </c>
      <c r="B11" s="3"/>
      <c r="C11" s="3">
        <v>0</v>
      </c>
      <c r="D11" s="10">
        <f t="shared" ref="D11:D76" si="5">B11-C11</f>
        <v>0</v>
      </c>
      <c r="E11" s="10">
        <f t="shared" si="1"/>
        <v>0</v>
      </c>
      <c r="F11" s="10">
        <f t="shared" ref="F11:F74" si="6">E11/4.09*3.85</f>
        <v>0</v>
      </c>
      <c r="G11" s="10">
        <f t="shared" ref="G11:G75" si="7">F11*0.03477999424</f>
        <v>0</v>
      </c>
      <c r="H11" s="12">
        <f t="shared" ref="H11:H74" si="8">E11-F11-G11</f>
        <v>0</v>
      </c>
    </row>
    <row r="12" spans="1:8" s="9" customFormat="1" ht="15" x14ac:dyDescent="0.25">
      <c r="A12" s="20" t="s">
        <v>8</v>
      </c>
      <c r="B12" s="10">
        <v>924</v>
      </c>
      <c r="C12" s="10">
        <v>0</v>
      </c>
      <c r="D12" s="10">
        <f t="shared" si="5"/>
        <v>924</v>
      </c>
      <c r="E12" s="10">
        <f t="shared" si="1"/>
        <v>1108.8</v>
      </c>
      <c r="F12" s="10">
        <f t="shared" si="6"/>
        <v>1043.7359413202935</v>
      </c>
      <c r="G12" s="10">
        <f t="shared" si="7"/>
        <v>36.301130027200784</v>
      </c>
      <c r="H12" s="28">
        <f t="shared" si="8"/>
        <v>28.762928652505693</v>
      </c>
    </row>
    <row r="13" spans="1:8" s="9" customFormat="1" ht="15" x14ac:dyDescent="0.25">
      <c r="A13" s="20" t="s">
        <v>9</v>
      </c>
      <c r="B13" s="10">
        <v>244234</v>
      </c>
      <c r="C13" s="10">
        <f>(57288+1719+708)*4.09</f>
        <v>244234.35</v>
      </c>
      <c r="D13" s="10">
        <f t="shared" si="5"/>
        <v>-0.35000000000582077</v>
      </c>
      <c r="E13" s="10">
        <f t="shared" si="1"/>
        <v>-0.4200000000069849</v>
      </c>
      <c r="F13" s="10">
        <f t="shared" si="6"/>
        <v>-0.39535452323395892</v>
      </c>
      <c r="G13" s="10">
        <f t="shared" si="7"/>
        <v>-1.3750428040835037E-2</v>
      </c>
      <c r="H13" s="12">
        <f t="shared" si="8"/>
        <v>-1.0895048732190939E-2</v>
      </c>
    </row>
    <row r="14" spans="1:8" s="9" customFormat="1" ht="15" x14ac:dyDescent="0.25">
      <c r="A14" s="20" t="s">
        <v>12</v>
      </c>
      <c r="B14" s="10">
        <v>30037</v>
      </c>
      <c r="C14" s="10">
        <f>(2934+1383)*1.03*4.09</f>
        <v>18186.225900000001</v>
      </c>
      <c r="D14" s="10">
        <f t="shared" si="5"/>
        <v>11850.774099999999</v>
      </c>
      <c r="E14" s="10">
        <f t="shared" si="1"/>
        <v>14220.928919999998</v>
      </c>
      <c r="F14" s="10">
        <f t="shared" si="6"/>
        <v>13386.448983374083</v>
      </c>
      <c r="G14" s="10">
        <f t="shared" si="7"/>
        <v>465.58061853580443</v>
      </c>
      <c r="H14" s="28">
        <f t="shared" si="8"/>
        <v>368.89931809011136</v>
      </c>
    </row>
    <row r="15" spans="1:8" s="9" customFormat="1" ht="15" x14ac:dyDescent="0.25">
      <c r="A15" s="20" t="s">
        <v>13</v>
      </c>
      <c r="B15" s="10">
        <v>1061883</v>
      </c>
      <c r="C15" s="10">
        <f>(249078+7472+3079)*4.09</f>
        <v>1061882.6099999999</v>
      </c>
      <c r="D15" s="10">
        <f t="shared" si="5"/>
        <v>0.39000000013038516</v>
      </c>
      <c r="E15" s="10">
        <f t="shared" si="1"/>
        <v>0.46800000015646215</v>
      </c>
      <c r="F15" s="10">
        <f t="shared" si="6"/>
        <v>0.44053789745779448</v>
      </c>
      <c r="G15" s="10">
        <f t="shared" si="7"/>
        <v>1.5321905536083803E-2</v>
      </c>
      <c r="H15" s="12">
        <f t="shared" si="8"/>
        <v>1.2140197162583865E-2</v>
      </c>
    </row>
    <row r="16" spans="1:8" s="9" customFormat="1" ht="15" x14ac:dyDescent="0.25">
      <c r="A16" s="20" t="s">
        <v>14</v>
      </c>
      <c r="B16" s="10">
        <v>115935</v>
      </c>
      <c r="C16" s="10">
        <f>(23740*1.03*1.012)*4.09</f>
        <v>101209.611976</v>
      </c>
      <c r="D16" s="10">
        <f t="shared" si="5"/>
        <v>14725.388024</v>
      </c>
      <c r="E16" s="10">
        <f t="shared" si="1"/>
        <v>17670.465628800001</v>
      </c>
      <c r="F16" s="10">
        <f t="shared" si="6"/>
        <v>16633.567890190712</v>
      </c>
      <c r="G16" s="10">
        <f t="shared" si="7"/>
        <v>578.5153954114819</v>
      </c>
      <c r="H16" s="28">
        <f t="shared" si="8"/>
        <v>458.38234319780645</v>
      </c>
    </row>
    <row r="17" spans="1:8" ht="15" x14ac:dyDescent="0.25">
      <c r="A17" s="20" t="s">
        <v>15</v>
      </c>
      <c r="B17" s="10">
        <v>62843</v>
      </c>
      <c r="C17" s="3">
        <f>14741*1.03*1.012*4.09</f>
        <v>62844.603628399993</v>
      </c>
      <c r="D17" s="10">
        <f t="shared" si="5"/>
        <v>-1.6036283999928855</v>
      </c>
      <c r="E17" s="10">
        <f t="shared" si="1"/>
        <v>-1.9243540799914625</v>
      </c>
      <c r="F17" s="10">
        <f t="shared" si="6"/>
        <v>-1.8114335471802276</v>
      </c>
      <c r="G17" s="10">
        <f t="shared" si="7"/>
        <v>-6.3001648337071087E-2</v>
      </c>
      <c r="H17" s="12">
        <f t="shared" si="8"/>
        <v>-4.9918884474163733E-2</v>
      </c>
    </row>
    <row r="18" spans="1:8" ht="15" x14ac:dyDescent="0.25">
      <c r="A18" s="20" t="s">
        <v>16</v>
      </c>
      <c r="B18" s="10">
        <v>78962</v>
      </c>
      <c r="C18" s="3">
        <f>18236*4.33</f>
        <v>78961.88</v>
      </c>
      <c r="D18" s="10">
        <f t="shared" si="5"/>
        <v>0.11999999999534339</v>
      </c>
      <c r="E18" s="10">
        <f t="shared" si="1"/>
        <v>0.14399999999441207</v>
      </c>
      <c r="F18" s="10">
        <f>E18/4.33*3.85</f>
        <v>0.12803695149618627</v>
      </c>
      <c r="G18" s="10">
        <f t="shared" si="7"/>
        <v>4.4531244355445181E-3</v>
      </c>
      <c r="H18" s="12">
        <f t="shared" si="8"/>
        <v>1.1509924062681283E-2</v>
      </c>
    </row>
    <row r="19" spans="1:8" ht="15" x14ac:dyDescent="0.25">
      <c r="A19" s="20" t="s">
        <v>17</v>
      </c>
      <c r="B19" s="10">
        <v>0</v>
      </c>
      <c r="C19" s="3">
        <v>0</v>
      </c>
      <c r="D19" s="10">
        <f t="shared" si="5"/>
        <v>0</v>
      </c>
      <c r="E19" s="10">
        <f t="shared" si="1"/>
        <v>0</v>
      </c>
      <c r="F19" s="10">
        <f t="shared" si="6"/>
        <v>0</v>
      </c>
      <c r="G19" s="10">
        <f t="shared" si="7"/>
        <v>0</v>
      </c>
      <c r="H19" s="12">
        <f t="shared" si="8"/>
        <v>0</v>
      </c>
    </row>
    <row r="20" spans="1:8" ht="15" x14ac:dyDescent="0.25">
      <c r="A20" s="20" t="s">
        <v>18</v>
      </c>
      <c r="B20" s="10">
        <v>2424999</v>
      </c>
      <c r="C20" s="10">
        <f>560046*4.33</f>
        <v>2424999.1800000002</v>
      </c>
      <c r="D20" s="10">
        <f t="shared" si="5"/>
        <v>-0.18000000016763806</v>
      </c>
      <c r="E20" s="10">
        <v>0</v>
      </c>
      <c r="F20" s="10">
        <f>E20/4.33*3.85</f>
        <v>0</v>
      </c>
      <c r="G20" s="10">
        <f t="shared" si="7"/>
        <v>0</v>
      </c>
      <c r="H20" s="12">
        <f t="shared" si="8"/>
        <v>0</v>
      </c>
    </row>
    <row r="21" spans="1:8" ht="15" x14ac:dyDescent="0.25">
      <c r="A21" s="20" t="s">
        <v>19</v>
      </c>
      <c r="B21" s="10">
        <v>0</v>
      </c>
      <c r="C21" s="3">
        <v>0</v>
      </c>
      <c r="D21" s="10">
        <f t="shared" si="5"/>
        <v>0</v>
      </c>
      <c r="E21" s="10">
        <f t="shared" si="1"/>
        <v>0</v>
      </c>
      <c r="F21" s="10">
        <f t="shared" si="6"/>
        <v>0</v>
      </c>
      <c r="G21" s="10">
        <f t="shared" si="7"/>
        <v>0</v>
      </c>
      <c r="H21" s="12">
        <f t="shared" si="8"/>
        <v>0</v>
      </c>
    </row>
    <row r="22" spans="1:8" ht="15" x14ac:dyDescent="0.25">
      <c r="A22" s="20" t="s">
        <v>20</v>
      </c>
      <c r="B22" s="10">
        <v>8228455</v>
      </c>
      <c r="C22" s="3">
        <f>1900336*4.33</f>
        <v>8228454.8799999999</v>
      </c>
      <c r="D22" s="10">
        <f t="shared" si="5"/>
        <v>0.12000000011175871</v>
      </c>
      <c r="E22" s="10">
        <f t="shared" si="1"/>
        <v>0.14400000013411043</v>
      </c>
      <c r="F22" s="10">
        <f>E22/4.33*3.85</f>
        <v>0.12803695162039844</v>
      </c>
      <c r="G22" s="10">
        <f t="shared" si="7"/>
        <v>4.4531244398646162E-3</v>
      </c>
      <c r="H22" s="12">
        <f t="shared" si="8"/>
        <v>1.1509924073847381E-2</v>
      </c>
    </row>
    <row r="23" spans="1:8" ht="15" x14ac:dyDescent="0.25">
      <c r="A23" s="20" t="s">
        <v>21</v>
      </c>
      <c r="B23" s="3">
        <v>0</v>
      </c>
      <c r="C23" s="3">
        <v>0</v>
      </c>
      <c r="D23" s="10">
        <f t="shared" si="5"/>
        <v>0</v>
      </c>
      <c r="E23" s="10">
        <f t="shared" si="1"/>
        <v>0</v>
      </c>
      <c r="F23" s="10">
        <f t="shared" si="6"/>
        <v>0</v>
      </c>
      <c r="G23" s="10">
        <f t="shared" si="7"/>
        <v>0</v>
      </c>
      <c r="H23" s="12">
        <f t="shared" si="8"/>
        <v>0</v>
      </c>
    </row>
    <row r="24" spans="1:8" ht="15" x14ac:dyDescent="0.25">
      <c r="A24" s="20" t="s">
        <v>22</v>
      </c>
      <c r="B24" s="3">
        <v>0</v>
      </c>
      <c r="C24" s="3">
        <v>0</v>
      </c>
      <c r="D24" s="10">
        <f t="shared" si="5"/>
        <v>0</v>
      </c>
      <c r="E24" s="10">
        <f t="shared" si="1"/>
        <v>0</v>
      </c>
      <c r="F24" s="10">
        <f t="shared" si="6"/>
        <v>0</v>
      </c>
      <c r="G24" s="10">
        <f t="shared" si="7"/>
        <v>0</v>
      </c>
      <c r="H24" s="12">
        <f t="shared" si="8"/>
        <v>0</v>
      </c>
    </row>
    <row r="25" spans="1:8" ht="15" x14ac:dyDescent="0.25">
      <c r="A25" s="20" t="s">
        <v>23</v>
      </c>
      <c r="B25" s="3">
        <v>0</v>
      </c>
      <c r="C25" s="3">
        <v>0</v>
      </c>
      <c r="D25" s="10">
        <f t="shared" si="5"/>
        <v>0</v>
      </c>
      <c r="E25" s="10">
        <f t="shared" si="1"/>
        <v>0</v>
      </c>
      <c r="F25" s="10">
        <f t="shared" si="6"/>
        <v>0</v>
      </c>
      <c r="G25" s="10">
        <f t="shared" si="7"/>
        <v>0</v>
      </c>
      <c r="H25" s="12">
        <f t="shared" si="8"/>
        <v>0</v>
      </c>
    </row>
    <row r="26" spans="1:8" ht="15" x14ac:dyDescent="0.25">
      <c r="A26" s="20" t="s">
        <v>24</v>
      </c>
      <c r="B26" s="3">
        <v>0</v>
      </c>
      <c r="C26" s="3">
        <v>0</v>
      </c>
      <c r="D26" s="10">
        <f t="shared" si="5"/>
        <v>0</v>
      </c>
      <c r="E26" s="10">
        <f t="shared" si="1"/>
        <v>0</v>
      </c>
      <c r="F26" s="10">
        <f t="shared" si="6"/>
        <v>0</v>
      </c>
      <c r="G26" s="10">
        <f t="shared" si="7"/>
        <v>0</v>
      </c>
      <c r="H26" s="12">
        <f t="shared" si="8"/>
        <v>0</v>
      </c>
    </row>
    <row r="27" spans="1:8" ht="15" x14ac:dyDescent="0.25">
      <c r="A27" s="20" t="s">
        <v>25</v>
      </c>
      <c r="B27" s="3">
        <v>0</v>
      </c>
      <c r="C27" s="3">
        <v>0</v>
      </c>
      <c r="D27" s="10">
        <f t="shared" si="5"/>
        <v>0</v>
      </c>
      <c r="E27" s="10">
        <f t="shared" si="1"/>
        <v>0</v>
      </c>
      <c r="F27" s="10">
        <f t="shared" si="6"/>
        <v>0</v>
      </c>
      <c r="G27" s="10">
        <f t="shared" si="7"/>
        <v>0</v>
      </c>
      <c r="H27" s="12">
        <f t="shared" si="8"/>
        <v>0</v>
      </c>
    </row>
    <row r="28" spans="1:8" ht="15" x14ac:dyDescent="0.25">
      <c r="A28" s="20" t="s">
        <v>26</v>
      </c>
      <c r="B28" s="19">
        <v>663483</v>
      </c>
      <c r="C28" s="21">
        <f>151135*4.39</f>
        <v>663482.64999999991</v>
      </c>
      <c r="D28" s="10">
        <f t="shared" si="5"/>
        <v>0.35000000009313226</v>
      </c>
      <c r="E28" s="10">
        <f t="shared" si="1"/>
        <v>0.4200000001117587</v>
      </c>
      <c r="F28" s="10">
        <f>E28/4.39*3.85</f>
        <v>0.36833712993855833</v>
      </c>
      <c r="G28" s="10">
        <f t="shared" si="7"/>
        <v>1.2810763257641191E-2</v>
      </c>
      <c r="H28" s="12">
        <f t="shared" si="8"/>
        <v>3.8852106915559181E-2</v>
      </c>
    </row>
    <row r="29" spans="1:8" ht="15" x14ac:dyDescent="0.25">
      <c r="A29" s="20" t="s">
        <v>27</v>
      </c>
      <c r="B29" s="10">
        <v>0</v>
      </c>
      <c r="C29" s="10">
        <v>0</v>
      </c>
      <c r="D29" s="10">
        <f t="shared" si="5"/>
        <v>0</v>
      </c>
      <c r="E29" s="10">
        <f t="shared" si="1"/>
        <v>0</v>
      </c>
      <c r="F29" s="10">
        <f t="shared" si="6"/>
        <v>0</v>
      </c>
      <c r="G29" s="10">
        <f t="shared" si="7"/>
        <v>0</v>
      </c>
      <c r="H29" s="12">
        <f t="shared" si="8"/>
        <v>0</v>
      </c>
    </row>
    <row r="30" spans="1:8" ht="15" x14ac:dyDescent="0.25">
      <c r="A30" s="20" t="s">
        <v>28</v>
      </c>
      <c r="B30" s="10">
        <v>0</v>
      </c>
      <c r="C30" s="10">
        <v>0</v>
      </c>
      <c r="D30" s="10">
        <f t="shared" si="5"/>
        <v>0</v>
      </c>
      <c r="E30" s="10">
        <f t="shared" si="1"/>
        <v>0</v>
      </c>
      <c r="F30" s="10">
        <f t="shared" si="6"/>
        <v>0</v>
      </c>
      <c r="G30" s="10">
        <f t="shared" si="7"/>
        <v>0</v>
      </c>
      <c r="H30" s="12">
        <f t="shared" si="8"/>
        <v>0</v>
      </c>
    </row>
    <row r="31" spans="1:8" ht="15" x14ac:dyDescent="0.25">
      <c r="A31" s="20" t="s">
        <v>29</v>
      </c>
      <c r="B31" s="10">
        <v>0</v>
      </c>
      <c r="C31" s="10">
        <v>0</v>
      </c>
      <c r="D31" s="10">
        <f t="shared" si="5"/>
        <v>0</v>
      </c>
      <c r="E31" s="10">
        <f t="shared" si="1"/>
        <v>0</v>
      </c>
      <c r="F31" s="10">
        <f t="shared" si="6"/>
        <v>0</v>
      </c>
      <c r="G31" s="10">
        <f t="shared" si="7"/>
        <v>0</v>
      </c>
      <c r="H31" s="12">
        <f t="shared" si="8"/>
        <v>0</v>
      </c>
    </row>
    <row r="32" spans="1:8" ht="15" x14ac:dyDescent="0.25">
      <c r="A32" s="20" t="s">
        <v>30</v>
      </c>
      <c r="B32" s="10">
        <v>0</v>
      </c>
      <c r="C32" s="10">
        <v>0</v>
      </c>
      <c r="D32" s="10">
        <f t="shared" si="5"/>
        <v>0</v>
      </c>
      <c r="E32" s="10">
        <f t="shared" si="1"/>
        <v>0</v>
      </c>
      <c r="F32" s="10">
        <f t="shared" si="6"/>
        <v>0</v>
      </c>
      <c r="G32" s="10">
        <f t="shared" si="7"/>
        <v>0</v>
      </c>
      <c r="H32" s="12">
        <f t="shared" si="8"/>
        <v>0</v>
      </c>
    </row>
    <row r="33" spans="1:8" ht="15" x14ac:dyDescent="0.25">
      <c r="A33" s="20" t="s">
        <v>36</v>
      </c>
      <c r="B33" s="10">
        <v>0</v>
      </c>
      <c r="C33" s="10">
        <v>0</v>
      </c>
      <c r="D33" s="10">
        <f t="shared" si="5"/>
        <v>0</v>
      </c>
      <c r="E33" s="10">
        <f t="shared" si="1"/>
        <v>0</v>
      </c>
      <c r="F33" s="10">
        <f t="shared" si="6"/>
        <v>0</v>
      </c>
      <c r="G33" s="10">
        <f t="shared" si="7"/>
        <v>0</v>
      </c>
      <c r="H33" s="12">
        <f t="shared" si="8"/>
        <v>0</v>
      </c>
    </row>
    <row r="34" spans="1:8" x14ac:dyDescent="0.3">
      <c r="A34" s="20" t="s">
        <v>31</v>
      </c>
      <c r="B34" s="10">
        <v>0</v>
      </c>
      <c r="C34" s="10">
        <v>0</v>
      </c>
      <c r="D34" s="10">
        <f t="shared" si="5"/>
        <v>0</v>
      </c>
      <c r="E34" s="10">
        <f t="shared" si="1"/>
        <v>0</v>
      </c>
      <c r="F34" s="10">
        <f t="shared" si="6"/>
        <v>0</v>
      </c>
      <c r="G34" s="10">
        <f t="shared" si="7"/>
        <v>0</v>
      </c>
      <c r="H34" s="12">
        <f t="shared" si="8"/>
        <v>0</v>
      </c>
    </row>
    <row r="35" spans="1:8" x14ac:dyDescent="0.3">
      <c r="A35" s="20" t="s">
        <v>67</v>
      </c>
      <c r="B35" s="10">
        <v>0</v>
      </c>
      <c r="C35" s="10">
        <v>0</v>
      </c>
      <c r="D35" s="10">
        <f t="shared" si="5"/>
        <v>0</v>
      </c>
      <c r="E35" s="10">
        <f t="shared" si="1"/>
        <v>0</v>
      </c>
      <c r="F35" s="10">
        <f t="shared" si="6"/>
        <v>0</v>
      </c>
      <c r="G35" s="10">
        <f t="shared" si="7"/>
        <v>0</v>
      </c>
      <c r="H35" s="12">
        <f t="shared" si="8"/>
        <v>0</v>
      </c>
    </row>
    <row r="36" spans="1:8" x14ac:dyDescent="0.3">
      <c r="A36" s="20" t="s">
        <v>68</v>
      </c>
      <c r="B36" s="19">
        <v>1192219</v>
      </c>
      <c r="C36" s="21">
        <f>(260540+7816+3220)*4.39</f>
        <v>1192218.6399999999</v>
      </c>
      <c r="D36" s="10">
        <f t="shared" si="5"/>
        <v>0.36000000010244548</v>
      </c>
      <c r="E36" s="10">
        <f t="shared" si="1"/>
        <v>0.43200000012293455</v>
      </c>
      <c r="F36" s="10">
        <f>E36/4.39*3.85</f>
        <v>0.37886104794380365</v>
      </c>
      <c r="G36" s="10">
        <f t="shared" si="7"/>
        <v>1.3176785065245855E-2</v>
      </c>
      <c r="H36" s="12">
        <f t="shared" si="8"/>
        <v>3.996216711388504E-2</v>
      </c>
    </row>
    <row r="37" spans="1:8" x14ac:dyDescent="0.3">
      <c r="A37" s="20" t="s">
        <v>69</v>
      </c>
      <c r="B37" s="3">
        <v>0</v>
      </c>
      <c r="C37" s="10">
        <v>0</v>
      </c>
      <c r="D37" s="10">
        <f t="shared" si="5"/>
        <v>0</v>
      </c>
      <c r="E37" s="10">
        <f t="shared" si="1"/>
        <v>0</v>
      </c>
      <c r="F37" s="10">
        <f t="shared" si="6"/>
        <v>0</v>
      </c>
      <c r="G37" s="10">
        <f t="shared" si="7"/>
        <v>0</v>
      </c>
      <c r="H37" s="12">
        <f t="shared" si="8"/>
        <v>0</v>
      </c>
    </row>
    <row r="38" spans="1:8" x14ac:dyDescent="0.3">
      <c r="A38" s="20" t="s">
        <v>70</v>
      </c>
      <c r="B38" s="10">
        <v>0</v>
      </c>
      <c r="C38" s="10">
        <v>0</v>
      </c>
      <c r="D38" s="10">
        <f t="shared" si="5"/>
        <v>0</v>
      </c>
      <c r="E38" s="10">
        <f>D38*1.2</f>
        <v>0</v>
      </c>
      <c r="F38" s="10">
        <f t="shared" si="6"/>
        <v>0</v>
      </c>
      <c r="G38" s="10">
        <f t="shared" si="7"/>
        <v>0</v>
      </c>
      <c r="H38" s="12">
        <f t="shared" si="8"/>
        <v>0</v>
      </c>
    </row>
    <row r="39" spans="1:8" x14ac:dyDescent="0.3">
      <c r="A39" s="20" t="s">
        <v>71</v>
      </c>
      <c r="B39" s="10">
        <v>0</v>
      </c>
      <c r="C39" s="10">
        <v>0</v>
      </c>
      <c r="D39" s="10">
        <f t="shared" si="5"/>
        <v>0</v>
      </c>
      <c r="E39" s="10">
        <f t="shared" si="1"/>
        <v>0</v>
      </c>
      <c r="F39" s="10">
        <f t="shared" si="6"/>
        <v>0</v>
      </c>
      <c r="G39" s="10">
        <f t="shared" si="7"/>
        <v>0</v>
      </c>
      <c r="H39" s="12">
        <f t="shared" si="8"/>
        <v>0</v>
      </c>
    </row>
    <row r="40" spans="1:8" x14ac:dyDescent="0.3">
      <c r="A40" s="20" t="s">
        <v>72</v>
      </c>
      <c r="B40" s="10">
        <v>0</v>
      </c>
      <c r="C40" s="10">
        <v>0</v>
      </c>
      <c r="D40" s="10">
        <f t="shared" si="5"/>
        <v>0</v>
      </c>
      <c r="E40" s="10">
        <f t="shared" si="1"/>
        <v>0</v>
      </c>
      <c r="F40" s="10">
        <f t="shared" si="6"/>
        <v>0</v>
      </c>
      <c r="G40" s="10">
        <f t="shared" si="7"/>
        <v>0</v>
      </c>
      <c r="H40" s="12">
        <f t="shared" si="8"/>
        <v>0</v>
      </c>
    </row>
    <row r="41" spans="1:8" x14ac:dyDescent="0.3">
      <c r="A41" s="20" t="s">
        <v>73</v>
      </c>
      <c r="B41" s="3">
        <v>0</v>
      </c>
      <c r="C41" s="10">
        <v>0</v>
      </c>
      <c r="D41" s="10">
        <f t="shared" si="5"/>
        <v>0</v>
      </c>
      <c r="E41" s="10">
        <f t="shared" si="1"/>
        <v>0</v>
      </c>
      <c r="F41" s="10">
        <f t="shared" si="6"/>
        <v>0</v>
      </c>
      <c r="G41" s="10">
        <f t="shared" si="7"/>
        <v>0</v>
      </c>
      <c r="H41" s="12">
        <f t="shared" si="8"/>
        <v>0</v>
      </c>
    </row>
    <row r="42" spans="1:8" x14ac:dyDescent="0.3">
      <c r="A42" s="20" t="s">
        <v>74</v>
      </c>
      <c r="B42" s="3">
        <v>0</v>
      </c>
      <c r="C42" s="10">
        <v>0</v>
      </c>
      <c r="D42" s="10">
        <f t="shared" si="5"/>
        <v>0</v>
      </c>
      <c r="E42" s="10">
        <f t="shared" si="1"/>
        <v>0</v>
      </c>
      <c r="F42" s="10">
        <f t="shared" si="6"/>
        <v>0</v>
      </c>
      <c r="G42" s="10">
        <f t="shared" si="7"/>
        <v>0</v>
      </c>
      <c r="H42" s="12">
        <f t="shared" si="8"/>
        <v>0</v>
      </c>
    </row>
    <row r="43" spans="1:8" x14ac:dyDescent="0.3">
      <c r="A43" s="20" t="s">
        <v>32</v>
      </c>
      <c r="B43" s="3">
        <v>0</v>
      </c>
      <c r="C43" s="10">
        <v>0</v>
      </c>
      <c r="D43" s="10">
        <f t="shared" si="5"/>
        <v>0</v>
      </c>
      <c r="E43" s="10">
        <f t="shared" si="1"/>
        <v>0</v>
      </c>
      <c r="F43" s="10">
        <f t="shared" si="6"/>
        <v>0</v>
      </c>
      <c r="G43" s="10">
        <f t="shared" si="7"/>
        <v>0</v>
      </c>
      <c r="H43" s="12">
        <f t="shared" si="8"/>
        <v>0</v>
      </c>
    </row>
    <row r="44" spans="1:8" x14ac:dyDescent="0.3">
      <c r="A44" s="20" t="s">
        <v>33</v>
      </c>
      <c r="B44" s="3">
        <v>0</v>
      </c>
      <c r="C44" s="10">
        <v>0</v>
      </c>
      <c r="D44" s="10">
        <f t="shared" si="5"/>
        <v>0</v>
      </c>
      <c r="E44" s="10">
        <f t="shared" si="1"/>
        <v>0</v>
      </c>
      <c r="F44" s="10">
        <f t="shared" si="6"/>
        <v>0</v>
      </c>
      <c r="G44" s="10">
        <f t="shared" si="7"/>
        <v>0</v>
      </c>
      <c r="H44" s="12">
        <f t="shared" si="8"/>
        <v>0</v>
      </c>
    </row>
    <row r="45" spans="1:8" x14ac:dyDescent="0.3">
      <c r="A45" s="20" t="s">
        <v>34</v>
      </c>
      <c r="B45" s="3">
        <v>0</v>
      </c>
      <c r="C45" s="10">
        <v>0</v>
      </c>
      <c r="D45" s="10">
        <f t="shared" si="5"/>
        <v>0</v>
      </c>
      <c r="E45" s="10">
        <f t="shared" si="1"/>
        <v>0</v>
      </c>
      <c r="F45" s="10">
        <f t="shared" si="6"/>
        <v>0</v>
      </c>
      <c r="G45" s="10">
        <f t="shared" si="7"/>
        <v>0</v>
      </c>
      <c r="H45" s="12">
        <f t="shared" si="8"/>
        <v>0</v>
      </c>
    </row>
    <row r="46" spans="1:8" x14ac:dyDescent="0.3">
      <c r="A46" s="20" t="s">
        <v>35</v>
      </c>
      <c r="B46" s="3">
        <v>0</v>
      </c>
      <c r="C46" s="10">
        <v>0</v>
      </c>
      <c r="D46" s="10">
        <f t="shared" si="5"/>
        <v>0</v>
      </c>
      <c r="E46" s="10">
        <f t="shared" si="1"/>
        <v>0</v>
      </c>
      <c r="F46" s="10">
        <f t="shared" si="6"/>
        <v>0</v>
      </c>
      <c r="G46" s="10">
        <f t="shared" si="7"/>
        <v>0</v>
      </c>
      <c r="H46" s="12">
        <f t="shared" si="8"/>
        <v>0</v>
      </c>
    </row>
    <row r="47" spans="1:8" x14ac:dyDescent="0.3">
      <c r="A47" s="20" t="s">
        <v>37</v>
      </c>
      <c r="B47" s="3">
        <v>0</v>
      </c>
      <c r="C47" s="10">
        <v>0</v>
      </c>
      <c r="D47" s="10">
        <f t="shared" si="5"/>
        <v>0</v>
      </c>
      <c r="E47" s="10">
        <f t="shared" si="1"/>
        <v>0</v>
      </c>
      <c r="F47" s="10">
        <f t="shared" si="6"/>
        <v>0</v>
      </c>
      <c r="G47" s="10">
        <f t="shared" si="7"/>
        <v>0</v>
      </c>
      <c r="H47" s="12">
        <f t="shared" si="8"/>
        <v>0</v>
      </c>
    </row>
    <row r="48" spans="1:8" x14ac:dyDescent="0.3">
      <c r="A48" s="20" t="s">
        <v>38</v>
      </c>
      <c r="B48" s="3">
        <v>0</v>
      </c>
      <c r="C48" s="10">
        <v>0</v>
      </c>
      <c r="D48" s="10">
        <f t="shared" si="5"/>
        <v>0</v>
      </c>
      <c r="E48" s="10">
        <f t="shared" si="1"/>
        <v>0</v>
      </c>
      <c r="F48" s="10">
        <f t="shared" si="6"/>
        <v>0</v>
      </c>
      <c r="G48" s="10">
        <f t="shared" si="7"/>
        <v>0</v>
      </c>
      <c r="H48" s="12">
        <f t="shared" si="8"/>
        <v>0</v>
      </c>
    </row>
    <row r="49" spans="1:8" x14ac:dyDescent="0.3">
      <c r="A49" s="20" t="s">
        <v>39</v>
      </c>
      <c r="B49" s="3">
        <v>0</v>
      </c>
      <c r="C49" s="10">
        <v>0</v>
      </c>
      <c r="D49" s="10">
        <f t="shared" si="5"/>
        <v>0</v>
      </c>
      <c r="E49" s="10">
        <f t="shared" si="1"/>
        <v>0</v>
      </c>
      <c r="F49" s="10">
        <f t="shared" si="6"/>
        <v>0</v>
      </c>
      <c r="G49" s="10">
        <f t="shared" si="7"/>
        <v>0</v>
      </c>
      <c r="H49" s="12">
        <f t="shared" si="8"/>
        <v>0</v>
      </c>
    </row>
    <row r="50" spans="1:8" x14ac:dyDescent="0.3">
      <c r="A50" s="20" t="s">
        <v>40</v>
      </c>
      <c r="B50" s="10">
        <v>0</v>
      </c>
      <c r="C50" s="10">
        <v>0</v>
      </c>
      <c r="D50" s="10">
        <f t="shared" si="5"/>
        <v>0</v>
      </c>
      <c r="E50" s="10">
        <f t="shared" si="1"/>
        <v>0</v>
      </c>
      <c r="F50" s="10">
        <f t="shared" si="6"/>
        <v>0</v>
      </c>
      <c r="G50" s="10">
        <f t="shared" si="7"/>
        <v>0</v>
      </c>
      <c r="H50" s="12">
        <f t="shared" si="8"/>
        <v>0</v>
      </c>
    </row>
    <row r="51" spans="1:8" x14ac:dyDescent="0.3">
      <c r="A51" s="20" t="s">
        <v>42</v>
      </c>
      <c r="B51" s="10">
        <v>0</v>
      </c>
      <c r="C51" s="10">
        <v>0</v>
      </c>
      <c r="D51" s="10">
        <f t="shared" si="5"/>
        <v>0</v>
      </c>
      <c r="E51" s="10">
        <f t="shared" si="1"/>
        <v>0</v>
      </c>
      <c r="F51" s="10">
        <f t="shared" si="6"/>
        <v>0</v>
      </c>
      <c r="G51" s="10">
        <f t="shared" si="7"/>
        <v>0</v>
      </c>
      <c r="H51" s="12">
        <f t="shared" si="8"/>
        <v>0</v>
      </c>
    </row>
    <row r="52" spans="1:8" x14ac:dyDescent="0.3">
      <c r="A52" s="20" t="s">
        <v>43</v>
      </c>
      <c r="B52" s="10">
        <v>0</v>
      </c>
      <c r="C52" s="10">
        <v>0</v>
      </c>
      <c r="D52" s="10">
        <f t="shared" si="5"/>
        <v>0</v>
      </c>
      <c r="E52" s="10">
        <f t="shared" si="1"/>
        <v>0</v>
      </c>
      <c r="F52" s="10">
        <f t="shared" si="6"/>
        <v>0</v>
      </c>
      <c r="G52" s="10">
        <f t="shared" si="7"/>
        <v>0</v>
      </c>
      <c r="H52" s="12">
        <f t="shared" si="8"/>
        <v>0</v>
      </c>
    </row>
    <row r="53" spans="1:8" x14ac:dyDescent="0.3">
      <c r="A53" s="20" t="s">
        <v>44</v>
      </c>
      <c r="B53" s="10">
        <v>0</v>
      </c>
      <c r="C53" s="10">
        <v>0</v>
      </c>
      <c r="D53" s="10">
        <f t="shared" si="5"/>
        <v>0</v>
      </c>
      <c r="E53" s="10">
        <f t="shared" si="1"/>
        <v>0</v>
      </c>
      <c r="F53" s="10">
        <f t="shared" si="6"/>
        <v>0</v>
      </c>
      <c r="G53" s="10">
        <f t="shared" si="7"/>
        <v>0</v>
      </c>
      <c r="H53" s="12">
        <f t="shared" si="8"/>
        <v>0</v>
      </c>
    </row>
    <row r="54" spans="1:8" x14ac:dyDescent="0.3">
      <c r="A54" s="20" t="s">
        <v>45</v>
      </c>
      <c r="B54" s="10">
        <v>0</v>
      </c>
      <c r="C54" s="10">
        <v>0</v>
      </c>
      <c r="D54" s="10">
        <f t="shared" si="5"/>
        <v>0</v>
      </c>
      <c r="E54" s="10">
        <f t="shared" si="1"/>
        <v>0</v>
      </c>
      <c r="F54" s="10">
        <f t="shared" si="6"/>
        <v>0</v>
      </c>
      <c r="G54" s="10">
        <f t="shared" si="7"/>
        <v>0</v>
      </c>
      <c r="H54" s="12">
        <f t="shared" si="8"/>
        <v>0</v>
      </c>
    </row>
    <row r="55" spans="1:8" x14ac:dyDescent="0.3">
      <c r="A55" s="20" t="s">
        <v>46</v>
      </c>
      <c r="B55" s="10">
        <v>0</v>
      </c>
      <c r="C55" s="10">
        <v>0</v>
      </c>
      <c r="D55" s="10">
        <f t="shared" si="5"/>
        <v>0</v>
      </c>
      <c r="E55" s="10">
        <f t="shared" si="1"/>
        <v>0</v>
      </c>
      <c r="F55" s="10">
        <f t="shared" si="6"/>
        <v>0</v>
      </c>
      <c r="G55" s="10">
        <f t="shared" si="7"/>
        <v>0</v>
      </c>
      <c r="H55" s="12">
        <f t="shared" si="8"/>
        <v>0</v>
      </c>
    </row>
    <row r="56" spans="1:8" x14ac:dyDescent="0.3">
      <c r="A56" s="20" t="s">
        <v>47</v>
      </c>
      <c r="B56" s="10">
        <v>0</v>
      </c>
      <c r="C56" s="10">
        <v>0</v>
      </c>
      <c r="D56" s="10">
        <f t="shared" si="5"/>
        <v>0</v>
      </c>
      <c r="E56" s="10">
        <f t="shared" si="1"/>
        <v>0</v>
      </c>
      <c r="F56" s="10">
        <f t="shared" si="6"/>
        <v>0</v>
      </c>
      <c r="G56" s="10">
        <f t="shared" si="7"/>
        <v>0</v>
      </c>
      <c r="H56" s="12">
        <f t="shared" si="8"/>
        <v>0</v>
      </c>
    </row>
    <row r="57" spans="1:8" x14ac:dyDescent="0.3">
      <c r="A57" s="20" t="s">
        <v>48</v>
      </c>
      <c r="B57" s="10">
        <v>0</v>
      </c>
      <c r="C57" s="10">
        <v>0</v>
      </c>
      <c r="D57" s="10">
        <f t="shared" si="5"/>
        <v>0</v>
      </c>
      <c r="E57" s="10">
        <f t="shared" si="1"/>
        <v>0</v>
      </c>
      <c r="F57" s="10">
        <f t="shared" si="6"/>
        <v>0</v>
      </c>
      <c r="G57" s="10">
        <f t="shared" si="7"/>
        <v>0</v>
      </c>
      <c r="H57" s="12">
        <f t="shared" si="8"/>
        <v>0</v>
      </c>
    </row>
    <row r="58" spans="1:8" x14ac:dyDescent="0.3">
      <c r="A58" s="20" t="s">
        <v>49</v>
      </c>
      <c r="B58" s="10">
        <v>0</v>
      </c>
      <c r="C58" s="10">
        <v>0</v>
      </c>
      <c r="D58" s="10">
        <f t="shared" si="5"/>
        <v>0</v>
      </c>
      <c r="E58" s="10">
        <f t="shared" si="1"/>
        <v>0</v>
      </c>
      <c r="F58" s="10">
        <f t="shared" si="6"/>
        <v>0</v>
      </c>
      <c r="G58" s="10">
        <f t="shared" si="7"/>
        <v>0</v>
      </c>
      <c r="H58" s="12">
        <f t="shared" si="8"/>
        <v>0</v>
      </c>
    </row>
    <row r="59" spans="1:8" x14ac:dyDescent="0.3">
      <c r="A59" s="20" t="s">
        <v>50</v>
      </c>
      <c r="B59" s="10">
        <v>0</v>
      </c>
      <c r="C59" s="10">
        <v>0</v>
      </c>
      <c r="D59" s="10">
        <f t="shared" si="5"/>
        <v>0</v>
      </c>
      <c r="E59" s="10">
        <f t="shared" si="1"/>
        <v>0</v>
      </c>
      <c r="F59" s="10">
        <f t="shared" si="6"/>
        <v>0</v>
      </c>
      <c r="G59" s="10">
        <f t="shared" si="7"/>
        <v>0</v>
      </c>
      <c r="H59" s="12">
        <f t="shared" si="8"/>
        <v>0</v>
      </c>
    </row>
    <row r="60" spans="1:8" x14ac:dyDescent="0.3">
      <c r="A60" s="20" t="s">
        <v>51</v>
      </c>
      <c r="B60" s="10">
        <v>0</v>
      </c>
      <c r="C60" s="10">
        <v>0</v>
      </c>
      <c r="D60" s="10">
        <f t="shared" si="5"/>
        <v>0</v>
      </c>
      <c r="E60" s="10">
        <f t="shared" si="1"/>
        <v>0</v>
      </c>
      <c r="F60" s="10">
        <f t="shared" si="6"/>
        <v>0</v>
      </c>
      <c r="G60" s="10">
        <f t="shared" si="7"/>
        <v>0</v>
      </c>
      <c r="H60" s="12">
        <f t="shared" si="8"/>
        <v>0</v>
      </c>
    </row>
    <row r="61" spans="1:8" x14ac:dyDescent="0.3">
      <c r="A61" s="20" t="s">
        <v>52</v>
      </c>
      <c r="B61" s="10">
        <v>0</v>
      </c>
      <c r="C61" s="10">
        <v>0</v>
      </c>
      <c r="D61" s="10">
        <f t="shared" si="5"/>
        <v>0</v>
      </c>
      <c r="E61" s="10">
        <f t="shared" si="1"/>
        <v>0</v>
      </c>
      <c r="F61" s="10">
        <f t="shared" si="6"/>
        <v>0</v>
      </c>
      <c r="G61" s="10">
        <f t="shared" si="7"/>
        <v>0</v>
      </c>
      <c r="H61" s="12">
        <f t="shared" si="8"/>
        <v>0</v>
      </c>
    </row>
    <row r="62" spans="1:8" x14ac:dyDescent="0.3">
      <c r="A62" s="20" t="s">
        <v>53</v>
      </c>
      <c r="B62" s="10">
        <v>0</v>
      </c>
      <c r="C62" s="10">
        <v>0</v>
      </c>
      <c r="D62" s="10">
        <f t="shared" si="5"/>
        <v>0</v>
      </c>
      <c r="E62" s="10">
        <f t="shared" si="1"/>
        <v>0</v>
      </c>
      <c r="F62" s="10">
        <f t="shared" si="6"/>
        <v>0</v>
      </c>
      <c r="G62" s="10">
        <f t="shared" si="7"/>
        <v>0</v>
      </c>
      <c r="H62" s="12">
        <f t="shared" si="8"/>
        <v>0</v>
      </c>
    </row>
    <row r="63" spans="1:8" x14ac:dyDescent="0.3">
      <c r="A63" s="20" t="s">
        <v>54</v>
      </c>
      <c r="B63" s="10">
        <v>0</v>
      </c>
      <c r="C63" s="10">
        <v>0</v>
      </c>
      <c r="D63" s="10">
        <f t="shared" si="5"/>
        <v>0</v>
      </c>
      <c r="E63" s="10">
        <f t="shared" si="1"/>
        <v>0</v>
      </c>
      <c r="F63" s="10">
        <f t="shared" si="6"/>
        <v>0</v>
      </c>
      <c r="G63" s="10">
        <f t="shared" si="7"/>
        <v>0</v>
      </c>
      <c r="H63" s="12">
        <f t="shared" si="8"/>
        <v>0</v>
      </c>
    </row>
    <row r="64" spans="1:8" x14ac:dyDescent="0.3">
      <c r="A64" s="20" t="s">
        <v>55</v>
      </c>
      <c r="B64" s="10">
        <v>0</v>
      </c>
      <c r="C64" s="10">
        <v>0</v>
      </c>
      <c r="D64" s="10">
        <f t="shared" si="5"/>
        <v>0</v>
      </c>
      <c r="E64" s="10">
        <f t="shared" si="1"/>
        <v>0</v>
      </c>
      <c r="F64" s="10">
        <f t="shared" si="6"/>
        <v>0</v>
      </c>
      <c r="G64" s="10">
        <f t="shared" si="7"/>
        <v>0</v>
      </c>
      <c r="H64" s="12">
        <f t="shared" si="8"/>
        <v>0</v>
      </c>
    </row>
    <row r="65" spans="1:8" x14ac:dyDescent="0.3">
      <c r="A65" s="20" t="s">
        <v>56</v>
      </c>
      <c r="B65" s="18">
        <v>75538</v>
      </c>
      <c r="C65" s="18">
        <f>18469*4.09</f>
        <v>75538.209999999992</v>
      </c>
      <c r="D65" s="10">
        <f t="shared" si="5"/>
        <v>-0.20999999999185093</v>
      </c>
      <c r="E65" s="10">
        <f t="shared" si="1"/>
        <v>-0.2519999999902211</v>
      </c>
      <c r="F65" s="10">
        <f t="shared" si="6"/>
        <v>-0.23721271392722526</v>
      </c>
      <c r="G65" s="10">
        <f t="shared" si="7"/>
        <v>-8.2502568240436624E-3</v>
      </c>
      <c r="H65" s="12">
        <f t="shared" si="8"/>
        <v>-6.537029238952179E-3</v>
      </c>
    </row>
    <row r="66" spans="1:8" x14ac:dyDescent="0.3">
      <c r="A66" s="20" t="s">
        <v>57</v>
      </c>
      <c r="B66" s="10">
        <v>0</v>
      </c>
      <c r="C66" s="19">
        <v>0</v>
      </c>
      <c r="D66" s="10">
        <f t="shared" si="5"/>
        <v>0</v>
      </c>
      <c r="E66" s="10">
        <f t="shared" si="1"/>
        <v>0</v>
      </c>
      <c r="F66" s="10">
        <f t="shared" si="6"/>
        <v>0</v>
      </c>
      <c r="G66" s="10">
        <f t="shared" si="7"/>
        <v>0</v>
      </c>
      <c r="H66" s="12">
        <f t="shared" si="8"/>
        <v>0</v>
      </c>
    </row>
    <row r="67" spans="1:8" x14ac:dyDescent="0.3">
      <c r="A67" s="20" t="s">
        <v>0</v>
      </c>
      <c r="B67" s="10">
        <v>0</v>
      </c>
      <c r="C67" s="19">
        <v>0</v>
      </c>
      <c r="D67" s="10">
        <f t="shared" si="5"/>
        <v>0</v>
      </c>
      <c r="E67" s="10">
        <f t="shared" si="1"/>
        <v>0</v>
      </c>
      <c r="F67" s="10">
        <f t="shared" si="6"/>
        <v>0</v>
      </c>
      <c r="G67" s="10">
        <f t="shared" si="7"/>
        <v>0</v>
      </c>
      <c r="H67" s="12">
        <f t="shared" si="8"/>
        <v>0</v>
      </c>
    </row>
    <row r="68" spans="1:8" x14ac:dyDescent="0.3">
      <c r="A68" s="20" t="s">
        <v>58</v>
      </c>
      <c r="B68" s="10">
        <v>0</v>
      </c>
      <c r="C68" s="19">
        <v>0</v>
      </c>
      <c r="D68" s="10">
        <f t="shared" si="5"/>
        <v>0</v>
      </c>
      <c r="E68" s="10">
        <f t="shared" ref="E68:E76" si="9">D68*1.2</f>
        <v>0</v>
      </c>
      <c r="F68" s="10">
        <f t="shared" si="6"/>
        <v>0</v>
      </c>
      <c r="G68" s="10">
        <f t="shared" si="7"/>
        <v>0</v>
      </c>
      <c r="H68" s="12">
        <f t="shared" si="8"/>
        <v>0</v>
      </c>
    </row>
    <row r="69" spans="1:8" x14ac:dyDescent="0.3">
      <c r="A69" s="20" t="s">
        <v>59</v>
      </c>
      <c r="B69" s="19">
        <v>2046</v>
      </c>
      <c r="C69" s="19">
        <f>(452+14)*4.39</f>
        <v>2045.7399999999998</v>
      </c>
      <c r="D69" s="10">
        <f t="shared" si="5"/>
        <v>0.26000000000021828</v>
      </c>
      <c r="E69" s="10">
        <f t="shared" si="9"/>
        <v>0.3120000000002619</v>
      </c>
      <c r="F69" s="10">
        <f>E69/4.39*3.85</f>
        <v>0.27362186788177872</v>
      </c>
      <c r="G69" s="10">
        <f t="shared" si="7"/>
        <v>9.5165669888663054E-3</v>
      </c>
      <c r="H69" s="12">
        <f t="shared" si="8"/>
        <v>2.8861565129616872E-2</v>
      </c>
    </row>
    <row r="70" spans="1:8" x14ac:dyDescent="0.3">
      <c r="A70" s="20" t="s">
        <v>60</v>
      </c>
      <c r="B70" s="19">
        <v>9579</v>
      </c>
      <c r="C70" s="19">
        <f>(2118+64)*4.39</f>
        <v>9578.98</v>
      </c>
      <c r="D70" s="10">
        <f t="shared" si="5"/>
        <v>2.0000000000436557E-2</v>
      </c>
      <c r="E70" s="10">
        <f t="shared" si="9"/>
        <v>2.400000000052387E-2</v>
      </c>
      <c r="F70" s="10">
        <f>E70/4.39*3.85</f>
        <v>2.1047835991347814E-2</v>
      </c>
      <c r="G70" s="10">
        <f t="shared" si="7"/>
        <v>7.3204361454354164E-4</v>
      </c>
      <c r="H70" s="12">
        <f t="shared" si="8"/>
        <v>2.2201203946325141E-3</v>
      </c>
    </row>
    <row r="71" spans="1:8" x14ac:dyDescent="0.3">
      <c r="A71" s="20" t="s">
        <v>61</v>
      </c>
      <c r="B71" s="10">
        <v>0</v>
      </c>
      <c r="C71" s="19">
        <v>0</v>
      </c>
      <c r="D71" s="10">
        <f t="shared" si="5"/>
        <v>0</v>
      </c>
      <c r="E71" s="10">
        <f t="shared" si="9"/>
        <v>0</v>
      </c>
      <c r="F71" s="10">
        <f t="shared" si="6"/>
        <v>0</v>
      </c>
      <c r="G71" s="10">
        <f t="shared" si="7"/>
        <v>0</v>
      </c>
      <c r="H71" s="12">
        <f t="shared" si="8"/>
        <v>0</v>
      </c>
    </row>
    <row r="72" spans="1:8" x14ac:dyDescent="0.3">
      <c r="A72" s="20" t="s">
        <v>62</v>
      </c>
      <c r="B72" s="10">
        <v>0</v>
      </c>
      <c r="C72" s="19">
        <v>0</v>
      </c>
      <c r="D72" s="10">
        <f t="shared" si="5"/>
        <v>0</v>
      </c>
      <c r="E72" s="10">
        <f t="shared" si="9"/>
        <v>0</v>
      </c>
      <c r="F72" s="10">
        <f t="shared" si="6"/>
        <v>0</v>
      </c>
      <c r="G72" s="10">
        <f t="shared" si="7"/>
        <v>0</v>
      </c>
      <c r="H72" s="12">
        <f t="shared" si="8"/>
        <v>0</v>
      </c>
    </row>
    <row r="73" spans="1:8" x14ac:dyDescent="0.3">
      <c r="A73" s="20" t="s">
        <v>63</v>
      </c>
      <c r="B73" s="19">
        <v>196049</v>
      </c>
      <c r="C73" s="21">
        <f>(43357+1301)*4.39</f>
        <v>196048.62</v>
      </c>
      <c r="D73" s="10">
        <f t="shared" si="5"/>
        <v>0.38000000000465661</v>
      </c>
      <c r="E73" s="10">
        <f t="shared" si="9"/>
        <v>0.45600000000558794</v>
      </c>
      <c r="F73" s="10">
        <f>E73/4.39*3.85</f>
        <v>0.39990888383177986</v>
      </c>
      <c r="G73" s="10">
        <f t="shared" si="7"/>
        <v>1.3908828676194133E-2</v>
      </c>
      <c r="H73" s="12">
        <f t="shared" si="8"/>
        <v>4.2182287497613942E-2</v>
      </c>
    </row>
    <row r="74" spans="1:8" x14ac:dyDescent="0.3">
      <c r="A74" s="20" t="s">
        <v>64</v>
      </c>
      <c r="B74" s="10">
        <v>0</v>
      </c>
      <c r="C74" s="19">
        <v>0</v>
      </c>
      <c r="D74" s="10">
        <f t="shared" si="5"/>
        <v>0</v>
      </c>
      <c r="E74" s="10">
        <f t="shared" si="9"/>
        <v>0</v>
      </c>
      <c r="F74" s="10">
        <f t="shared" si="6"/>
        <v>0</v>
      </c>
      <c r="G74" s="10">
        <f t="shared" si="7"/>
        <v>0</v>
      </c>
      <c r="H74" s="12">
        <f t="shared" si="8"/>
        <v>0</v>
      </c>
    </row>
    <row r="75" spans="1:8" x14ac:dyDescent="0.3">
      <c r="A75" s="20" t="s">
        <v>65</v>
      </c>
      <c r="B75" s="10">
        <v>0</v>
      </c>
      <c r="C75" s="19">
        <v>0</v>
      </c>
      <c r="D75" s="10">
        <f t="shared" ref="D75" si="10">B75-C75</f>
        <v>0</v>
      </c>
      <c r="E75" s="10">
        <f t="shared" si="9"/>
        <v>0</v>
      </c>
      <c r="F75" s="10">
        <f t="shared" ref="F75:F76" si="11">E75/4.09*3.85</f>
        <v>0</v>
      </c>
      <c r="G75" s="10">
        <f t="shared" si="7"/>
        <v>0</v>
      </c>
      <c r="H75" s="12">
        <f t="shared" ref="H75:H76" si="12">E75-F75-G75</f>
        <v>0</v>
      </c>
    </row>
    <row r="76" spans="1:8" x14ac:dyDescent="0.3">
      <c r="A76" s="20" t="s">
        <v>66</v>
      </c>
      <c r="B76" s="10">
        <v>0</v>
      </c>
      <c r="C76" s="19">
        <v>0</v>
      </c>
      <c r="D76" s="10">
        <f t="shared" si="5"/>
        <v>0</v>
      </c>
      <c r="E76" s="10">
        <f t="shared" si="9"/>
        <v>0</v>
      </c>
      <c r="F76" s="10">
        <f t="shared" si="11"/>
        <v>0</v>
      </c>
      <c r="G76" s="10">
        <f t="shared" ref="G76" si="13">F76*0.03477999424</f>
        <v>0</v>
      </c>
      <c r="H76" s="12">
        <f t="shared" si="12"/>
        <v>0</v>
      </c>
    </row>
    <row r="77" spans="1:8" x14ac:dyDescent="0.3">
      <c r="H77" s="26">
        <f>SUM(H4:H76)</f>
        <v>856.15078063765327</v>
      </c>
    </row>
  </sheetData>
  <mergeCells count="2">
    <mergeCell ref="G1:H1"/>
    <mergeCell ref="A2:H2"/>
  </mergeCells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rowBreaks count="1" manualBreakCount="1">
    <brk id="3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B9" sqref="B9"/>
    </sheetView>
  </sheetViews>
  <sheetFormatPr defaultRowHeight="14.4" x14ac:dyDescent="0.3"/>
  <cols>
    <col min="4" max="4" width="25.5546875" customWidth="1"/>
    <col min="5" max="5" width="15.5546875" customWidth="1"/>
  </cols>
  <sheetData>
    <row r="3" spans="2:5" x14ac:dyDescent="0.3">
      <c r="B3" t="s">
        <v>7</v>
      </c>
    </row>
    <row r="4" spans="2:5" x14ac:dyDescent="0.3">
      <c r="B4" s="6" t="s">
        <v>75</v>
      </c>
    </row>
    <row r="5" spans="2:5" x14ac:dyDescent="0.3">
      <c r="B5" s="2" t="s">
        <v>76</v>
      </c>
    </row>
    <row r="6" spans="2:5" x14ac:dyDescent="0.3">
      <c r="B6" s="4" t="s">
        <v>78</v>
      </c>
    </row>
    <row r="7" spans="2:5" x14ac:dyDescent="0.3">
      <c r="B7" s="5" t="s">
        <v>77</v>
      </c>
      <c r="D7" s="24" t="s">
        <v>83</v>
      </c>
      <c r="E7" s="22">
        <v>6213035.3200000003</v>
      </c>
    </row>
    <row r="8" spans="2:5" x14ac:dyDescent="0.3">
      <c r="E8" s="27">
        <v>856.15</v>
      </c>
    </row>
    <row r="9" spans="2:5" x14ac:dyDescent="0.3">
      <c r="B9" t="s">
        <v>93</v>
      </c>
      <c r="E9" s="23">
        <f>E7+E8</f>
        <v>6213891.4700000007</v>
      </c>
    </row>
    <row r="10" spans="2:5" x14ac:dyDescent="0.3">
      <c r="B10" s="25">
        <v>3.85</v>
      </c>
    </row>
    <row r="11" spans="2:5" x14ac:dyDescent="0.3">
      <c r="B11" s="16">
        <v>4.09</v>
      </c>
    </row>
    <row r="12" spans="2:5" x14ac:dyDescent="0.3">
      <c r="B12" s="11">
        <v>4.33</v>
      </c>
    </row>
    <row r="13" spans="2:5" x14ac:dyDescent="0.3">
      <c r="B13" s="8">
        <v>4.3899999999999997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Пересчет СМР</vt:lpstr>
      <vt:lpstr>Пересчет Оборудование</vt:lpstr>
      <vt:lpstr>легенд и итог</vt:lpstr>
      <vt:lpstr>'Пересчет Оборудование'!Область_печати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Сесинов Владимир Павлович</dc:creator>
  <cp:lastModifiedBy>Ходячих Сергей Евгеньевич</cp:lastModifiedBy>
  <cp:lastPrinted>2021-06-08T12:37:58Z</cp:lastPrinted>
  <dcterms:created xsi:type="dcterms:W3CDTF">2021-04-16T12:45:01Z</dcterms:created>
  <dcterms:modified xsi:type="dcterms:W3CDTF">2021-07-12T07:40:36Z</dcterms:modified>
</cp:coreProperties>
</file>