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60" windowWidth="18075" windowHeight="9900"/>
  </bookViews>
  <sheets>
    <sheet name="приложение № 1" sheetId="2" r:id="rId1"/>
  </sheets>
  <definedNames>
    <definedName name="_xlnm._FilterDatabase" localSheetId="0" hidden="1">'приложение № 1'!$A$8:$X$85</definedName>
    <definedName name="_xlnm.Print_Titles" localSheetId="0">'приложение № 1'!$7:$9</definedName>
  </definedNames>
  <calcPr calcId="145621"/>
</workbook>
</file>

<file path=xl/calcChain.xml><?xml version="1.0" encoding="utf-8"?>
<calcChain xmlns="http://schemas.openxmlformats.org/spreadsheetml/2006/main">
  <c r="H40" i="2" l="1"/>
  <c r="J40" i="2"/>
  <c r="L40" i="2"/>
  <c r="N40" i="2"/>
  <c r="P40" i="2"/>
  <c r="T40" i="2"/>
  <c r="V4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C10" i="2"/>
  <c r="W85" i="2" l="1"/>
  <c r="O85" i="2"/>
  <c r="K85" i="2"/>
  <c r="F85" i="2"/>
  <c r="D85" i="2"/>
  <c r="C85" i="2"/>
  <c r="C84" i="2"/>
  <c r="C83" i="2"/>
  <c r="I82" i="2"/>
  <c r="I40" i="2" s="1"/>
  <c r="D82" i="2"/>
  <c r="C82" i="2"/>
  <c r="C81" i="2"/>
  <c r="C80" i="2"/>
  <c r="C79" i="2"/>
  <c r="C78" i="2"/>
  <c r="G77" i="2"/>
  <c r="D77" i="2"/>
  <c r="C77" i="2"/>
  <c r="C76" i="2"/>
  <c r="C75" i="2"/>
  <c r="C74" i="2"/>
  <c r="X73" i="2"/>
  <c r="U73" i="2"/>
  <c r="Q73" i="2"/>
  <c r="O73" i="2"/>
  <c r="E73" i="2"/>
  <c r="D73" i="2"/>
  <c r="C73" i="2"/>
  <c r="C72" i="2"/>
  <c r="D72" i="2"/>
  <c r="E72" i="2"/>
  <c r="K72" i="2"/>
  <c r="M72" i="2"/>
  <c r="R72" i="2"/>
  <c r="R40" i="2" s="1"/>
  <c r="S72" i="2"/>
  <c r="S40" i="2" s="1"/>
  <c r="U72" i="2"/>
  <c r="C71" i="2"/>
  <c r="C70" i="2"/>
  <c r="D70" i="2"/>
  <c r="G70" i="2"/>
  <c r="G40" i="2" s="1"/>
  <c r="K70" i="2"/>
  <c r="M70" i="2"/>
  <c r="U70" i="2"/>
  <c r="W69" i="2"/>
  <c r="M69" i="2"/>
  <c r="K69" i="2"/>
  <c r="E69" i="2"/>
  <c r="D69" i="2"/>
  <c r="C69" i="2"/>
  <c r="C68" i="2"/>
  <c r="D68" i="2"/>
  <c r="E68" i="2"/>
  <c r="K68" i="2"/>
  <c r="M68" i="2"/>
  <c r="O68" i="2"/>
  <c r="Q68" i="2"/>
  <c r="Q40" i="2" s="1"/>
  <c r="W68" i="2"/>
  <c r="X68" i="2"/>
  <c r="X67" i="2"/>
  <c r="W67" i="2"/>
  <c r="M67" i="2"/>
  <c r="K67" i="2"/>
  <c r="F67" i="2"/>
  <c r="D67" i="2"/>
  <c r="C67" i="2"/>
  <c r="C66" i="2"/>
  <c r="X65" i="2"/>
  <c r="W65" i="2"/>
  <c r="M65" i="2"/>
  <c r="K65" i="2"/>
  <c r="F65" i="2"/>
  <c r="D65" i="2"/>
  <c r="C65" i="2"/>
  <c r="C64" i="2"/>
  <c r="C63" i="2"/>
  <c r="C62" i="2"/>
  <c r="C61" i="2"/>
  <c r="C60" i="2"/>
  <c r="C59" i="2"/>
  <c r="D59" i="2"/>
  <c r="F59" i="2"/>
  <c r="K59" i="2"/>
  <c r="M59" i="2"/>
  <c r="W59" i="2"/>
  <c r="X59" i="2"/>
  <c r="C58" i="2"/>
  <c r="C57" i="2"/>
  <c r="D57" i="2"/>
  <c r="F57" i="2"/>
  <c r="K57" i="2"/>
  <c r="M57" i="2"/>
  <c r="W57" i="2"/>
  <c r="X57" i="2"/>
  <c r="X56" i="2"/>
  <c r="W56" i="2"/>
  <c r="M56" i="2"/>
  <c r="K56" i="2"/>
  <c r="F56" i="2"/>
  <c r="D56" i="2"/>
  <c r="C56" i="2"/>
  <c r="C55" i="2"/>
  <c r="D55" i="2"/>
  <c r="F55" i="2"/>
  <c r="K55" i="2"/>
  <c r="M55" i="2"/>
  <c r="W55" i="2"/>
  <c r="X55" i="2"/>
  <c r="X54" i="2"/>
  <c r="W54" i="2"/>
  <c r="M54" i="2"/>
  <c r="K54" i="2"/>
  <c r="F54" i="2"/>
  <c r="D54" i="2"/>
  <c r="C54" i="2"/>
  <c r="C53" i="2"/>
  <c r="D53" i="2"/>
  <c r="F53" i="2"/>
  <c r="K53" i="2"/>
  <c r="M53" i="2"/>
  <c r="W53" i="2"/>
  <c r="X53" i="2"/>
  <c r="X52" i="2"/>
  <c r="W52" i="2"/>
  <c r="M52" i="2"/>
  <c r="K52" i="2"/>
  <c r="F52" i="2"/>
  <c r="D52" i="2"/>
  <c r="C52" i="2"/>
  <c r="C51" i="2"/>
  <c r="C50" i="2"/>
  <c r="C49" i="2"/>
  <c r="C48" i="2"/>
  <c r="C47" i="2"/>
  <c r="C46" i="2"/>
  <c r="C45" i="2"/>
  <c r="C44" i="2"/>
  <c r="C43" i="2"/>
  <c r="C42" i="2"/>
  <c r="C41" i="2"/>
  <c r="O40" i="2" l="1"/>
  <c r="F40" i="2"/>
  <c r="K40" i="2"/>
  <c r="M40" i="2"/>
  <c r="D40" i="2"/>
  <c r="W40" i="2"/>
  <c r="U40" i="2"/>
  <c r="X40" i="2"/>
  <c r="E40" i="2"/>
  <c r="C40" i="2"/>
</calcChain>
</file>

<file path=xl/sharedStrings.xml><?xml version="1.0" encoding="utf-8"?>
<sst xmlns="http://schemas.openxmlformats.org/spreadsheetml/2006/main" count="272" uniqueCount="219">
  <si>
    <t>69</t>
  </si>
  <si>
    <t>43</t>
  </si>
  <si>
    <t>Наименование объекта контрольного мероприятия</t>
  </si>
  <si>
    <t>30</t>
  </si>
  <si>
    <t>62</t>
  </si>
  <si>
    <t>25</t>
  </si>
  <si>
    <t>2017 год</t>
  </si>
  <si>
    <t>Администрация Красинского сельского поселения Дубенского муниципального района Республики Мордовия</t>
  </si>
  <si>
    <t>Администрация Ефаевского сельского поселения Краснослободского муниципального района Республики Мордовия</t>
  </si>
  <si>
    <t>Администрация Русско-Найманского сельского поселения Большеберезниковского муниципального района Республики Мордовия</t>
  </si>
  <si>
    <t>Администрация Резоватовского сельского поселения Ичалковского муниципального района Республики Мордовия</t>
  </si>
  <si>
    <t>Администрация Конопатского сельского поселения Старошайговского муниципального района Республики Мордовия</t>
  </si>
  <si>
    <t>Администрация Шугуровского сельского поселения Большеберезниковского муниципального района Республики Мордовия</t>
  </si>
  <si>
    <t>Администрация Мичуринского сельского поселения Чамзинского муниципального района Республики Мордовия</t>
  </si>
  <si>
    <t>Администрация Ардатовского сельского поселения Дубенского муниципального района Республики Мордовия</t>
  </si>
  <si>
    <t>Администрация Ельниковского сельского поселения Ельниковского муниципального района Республики Мордовия</t>
  </si>
  <si>
    <t>Администрация Аксеновского сельского поселения Лямбирского муниципального района Республики Мордовия</t>
  </si>
  <si>
    <t>Администрация Берсеневского сельского поселения Лямбирского муниципального района Республики Мордовия</t>
  </si>
  <si>
    <t>Администрация Александровского сельского поселения Лямбирского муниципального района Республики Мордовия</t>
  </si>
  <si>
    <t>Администрация Рождествено-Баевского сельского поселения Ичалковского муниципального района Республики Мордовия</t>
  </si>
  <si>
    <t>Администрация Пензятского сельского поселения Лямбирского муниципального района Республики Мордовия</t>
  </si>
  <si>
    <t>Администрация Кочкуровского сельского поселения Дубенского муниципального района Республики Мордовия</t>
  </si>
  <si>
    <t>Администрация Стародевиченского сельского поселения Ельниковского муниципального района Республики Мордовия</t>
  </si>
  <si>
    <t>Администрация Гуляевского сельского поселения Ичалковского муниципального района Республики Мордовия</t>
  </si>
  <si>
    <t>Администрация Березовского сельского поселения Дубенского муниципального района Республики Мордовия</t>
  </si>
  <si>
    <t>Администрация Парадеевского сельского поселения Ичалковского муниципального района Республики Мордовия</t>
  </si>
  <si>
    <t>Администрация Большемордовско-Пошатского сельского поселения Ельниковского муниципального района Республики Мордовия</t>
  </si>
  <si>
    <t>Администрация Новлейского сельского поселения Инсарского муниципального района Республики Мордовия</t>
  </si>
  <si>
    <t>Администрация Нововаршавского городского поселения Нововаршавского муниципального района Омской области</t>
  </si>
  <si>
    <t>Администрация Лузинского сельского поселения Омского муниципального района Омской области</t>
  </si>
  <si>
    <t>Выявленные нарушения в использовании межбюджетных трансфертов (субвенций)</t>
  </si>
  <si>
    <t>Сумма проверенных межбюджетных трансфертов (субвенций)</t>
  </si>
  <si>
    <t>№ п/п</t>
  </si>
  <si>
    <t>Нецелевое использование межбюджетных трансфертов (субвенций)</t>
  </si>
  <si>
    <t>Неправомерное использование межбюджетных трансфертов (субвенций) (кроме нецелевого использования)</t>
  </si>
  <si>
    <t>Нарушение процедур составления и исполнения бюджета по расходам, установленных бюджетным законодательством</t>
  </si>
  <si>
    <t>Прочие нарушения</t>
  </si>
  <si>
    <t>Направлено материалов в органы прокуратуры, правоохранительные органы, единиц</t>
  </si>
  <si>
    <t>Направлено материалов в органы прокуратуры, правоохранительные органы на сумму нарушений</t>
  </si>
  <si>
    <t>Направлено информации в органы прокуратуры, правоохранительные органы, единиц</t>
  </si>
  <si>
    <t>Направлено информации в органы прокуратуры, правоохранительные органы на сумму нарушений</t>
  </si>
  <si>
    <t>2016 год</t>
  </si>
  <si>
    <t>(тыс. рублей)</t>
  </si>
  <si>
    <t>Возмещение межбюджетных трансфертов (субвенций), использованных с нарушениями, по предписаниям и представлениям Федерального казначейства в досудебном порядке, а также в добровольном порядке на сумму нарушений</t>
  </si>
  <si>
    <t>в том числе:</t>
  </si>
  <si>
    <t>Представления</t>
  </si>
  <si>
    <t>рассмотрено, единиц</t>
  </si>
  <si>
    <t>направлено, единиц</t>
  </si>
  <si>
    <t>рассмотрено            на сумму нарушений</t>
  </si>
  <si>
    <t>направлено                    на сумму нарушений</t>
  </si>
  <si>
    <t>Предписания</t>
  </si>
  <si>
    <t>направлено                  на сумму нарушений</t>
  </si>
  <si>
    <t>исполнено, единиц</t>
  </si>
  <si>
    <t xml:space="preserve">исполнено         на сумму нарушений </t>
  </si>
  <si>
    <t>Уведомления о применении бюджетных мер принуждения</t>
  </si>
  <si>
    <t>направлено  для согласования в Центральный аппарат Федерального казначейства на сумму нарушений</t>
  </si>
  <si>
    <t>направлено  в Минфин России на сумму нарушений</t>
  </si>
  <si>
    <t>Администрация муниципального образования "Тасагарский наслег" Республики Саха (Якутия)</t>
  </si>
  <si>
    <t>Администрация муниципального образования "Чулпанский сельсовет" Астраханской области</t>
  </si>
  <si>
    <t>Администрация муниципального образования "Сергиевский сельсовет" Астраханской области</t>
  </si>
  <si>
    <t>Администрация города Белозерск Вологодской области</t>
  </si>
  <si>
    <t>Администрация Вожегодского городского поселения Вологодской области</t>
  </si>
  <si>
    <t>Администрация Кергудского сельского поселения Ичалковского муниципального района Республики Мордовия</t>
  </si>
  <si>
    <t>Наименование органа, вынесшего решение о взыскании сумм субвенций</t>
  </si>
  <si>
    <t>Реквизиты решений о взыскании сумм субвенций</t>
  </si>
  <si>
    <t>Территориальное управление федеральной службы финансово-бюджетного контроля в Республике Мордовия</t>
  </si>
  <si>
    <t>Управление Федерального казначейства по Республике Мордовия</t>
  </si>
  <si>
    <t>Управление Федерального казначейства по Астраханской области</t>
  </si>
  <si>
    <t>Управление Федерального казначейства по Свердловской области</t>
  </si>
  <si>
    <t>Предписание от 29.06.2017 № 6200-65-10/4/7667</t>
  </si>
  <si>
    <t>Акт проверки от 23.11.2017 б/н</t>
  </si>
  <si>
    <t>Акт проверки от 11.01.2017 № 11</t>
  </si>
  <si>
    <t>Территориальное управление федеральной службы финансово-бюджетного контроля в Астраханской области</t>
  </si>
  <si>
    <t>Территориальное управление федеральной службы финансово-бюджетного контроля в Вологодской области</t>
  </si>
  <si>
    <t>Акт проверки от 06.02.2017 б/н</t>
  </si>
  <si>
    <t>Акт проверки от 15.02.2017 б/н</t>
  </si>
  <si>
    <t>Акт проверки от 01.03.2017 б/н</t>
  </si>
  <si>
    <t>Акт проверки от 10.03.2017 б/н</t>
  </si>
  <si>
    <t>Акт проверки от 14.04.2017 б/н</t>
  </si>
  <si>
    <t>Акт проверки от 28.04.2017 б/н</t>
  </si>
  <si>
    <t>Предписание от 12.05.2017 № 25-28-025-027/6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</si>
  <si>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</si>
  <si>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</si>
  <si>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</si>
  <si>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</si>
  <si>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</si>
  <si>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</si>
  <si>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</si>
  <si>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</si>
  <si>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</si>
  <si>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</si>
  <si>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</si>
  <si>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</si>
  <si>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</si>
  <si>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</si>
  <si>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</si>
  <si>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</si>
  <si>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</si>
  <si>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</si>
  <si>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</si>
  <si>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</si>
  <si>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</si>
  <si>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</si>
  <si>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</si>
  <si>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</si>
  <si>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4 = 5+6+7+8+9</t>
  </si>
  <si>
    <t>Акт проверки              от 05.10.2016 б/н</t>
  </si>
  <si>
    <t>Акт проверки              от 17.10.2016 б/н</t>
  </si>
  <si>
    <t>Акт проверки               от 20.10.2016 б/н</t>
  </si>
  <si>
    <t>Акт проверки                от 24.10.2016 б/н</t>
  </si>
  <si>
    <t>Акт проверки                от 31.10.2016 б/н</t>
  </si>
  <si>
    <t>Предписание                  от 22.02.2016                 № 09-01-18/94</t>
  </si>
  <si>
    <t>Акт проверки               от 21.01.2016 б/н</t>
  </si>
  <si>
    <t>Акт проверки                от 21.01.2016 б/н</t>
  </si>
  <si>
    <t>Акт проверки                от 25.01.2016 б/н</t>
  </si>
  <si>
    <t>Предписание                  от 05.02.2016                 № 09-01-18/152</t>
  </si>
  <si>
    <t>Акт проверки                     от 02.02.2016 б/н</t>
  </si>
  <si>
    <t>Акт проверки                от 03.02.2016 б/н</t>
  </si>
  <si>
    <t>Акт проверки                 от 07.02.2016 б/н</t>
  </si>
  <si>
    <t>Акт проверки               от 18.02.2016 б/н</t>
  </si>
  <si>
    <t>Представление           от 25.02.2016                    № 09-01-18/219</t>
  </si>
  <si>
    <t>Предписание                от 2.03.2016                    № 25-04-08-04/1</t>
  </si>
  <si>
    <t>Предписание                 от 28.12.2016                № 25-28-23-34/2</t>
  </si>
  <si>
    <t>Акт проверки                 от 17.02.2016 б/н</t>
  </si>
  <si>
    <t>Представление                  от 14.03.2016                № 30-02-02/453</t>
  </si>
  <si>
    <t>Администрация Ичалковского сельского поселения Ичалковского муниципального района Республики Мордовия</t>
  </si>
  <si>
    <t>Администрация Каньгушанского сельского поселения  Ельниковского муниципального района Республики Мордовия</t>
  </si>
  <si>
    <t>Администрация Новоямского сельского поселения  Ельниковского муниципального района Республики Мордовия</t>
  </si>
  <si>
    <t>Администрация Новоусадского сельского поселения  Ельниковского муниципального района Республики Мордовия</t>
  </si>
  <si>
    <t>Администрация Перхляйского  сельского поселения Рузаевского муниципального района Республики Мордовия</t>
  </si>
  <si>
    <t>Администрация  Мордовско-Маскинского сельского поселения Ельниковского муниципального района Республики Мордовия</t>
  </si>
  <si>
    <t>Администрация Татарско-Пишлинского  сельского поселения Рузаевского муниципального района Республики Мордовия</t>
  </si>
  <si>
    <t xml:space="preserve">Администрация Звериноголовского сельсовета Звериноголовского района Курганской области </t>
  </si>
  <si>
    <t>Администрация Лесного сельского поселения Катав-Ивановского муниципального района Челябинской области</t>
  </si>
  <si>
    <t>Администрация Сапоговского сельсовета Усть-Абаканского района Республики Хакасия</t>
  </si>
  <si>
    <t>Администрация муниципального образования  городского поселения "Селенгинское" Кабанского района Республики Бурятия</t>
  </si>
  <si>
    <t>Администрация Лобаскинского сельского поселения Ичалковского муниципального района Республики Мордовия</t>
  </si>
  <si>
    <t>Администрация Оброчинского сельского поселения Ичалковского муниципального района Республики Мордовия</t>
  </si>
  <si>
    <t>Администрация Ладского сельского поселения Ичалковского муниципального района Республики Мордовия</t>
  </si>
  <si>
    <t>Администрация Поводимовского  сельского поселения  Дубенского муниципального района Республики Мордовия</t>
  </si>
  <si>
    <t>Администрация Кабаевского сельского поселения  Дубенского муниципального района Республики Мордовия</t>
  </si>
  <si>
    <t>Администрация Ардатовского сельского поселения  Дубенского муниципального района Республики Мордовия</t>
  </si>
  <si>
    <t>Администрация Чиндяновского сельского поселения  Дубенского муниципального района Республики Мордовия</t>
  </si>
  <si>
    <t>Администрация Ломатского сельского поселения  Дубенского муниципального района Республики Мордовия</t>
  </si>
  <si>
    <t>Администрация Берегово-Сыресевского сельского поселения Ичкаловского муниципального района Республики Мордовия</t>
  </si>
  <si>
    <t>Администрация Левженского сельского поселения Рузаевского муниципального района Республики Мордовия</t>
  </si>
  <si>
    <t>Администрация Плодопитомнического  сельского поселения Рузаевского муниципального района Республики Мордовия</t>
  </si>
  <si>
    <t>Администрация Пайгармского сельского поселения Рузаевского муниципального района Республики Мордовия</t>
  </si>
  <si>
    <t>Администрация Большеуркатского сельского поселения  Ельниковского муниципального района Республики Мордовия</t>
  </si>
  <si>
    <t>Администрация Старотештелимского сельского поселения  Ельниковского муниципального района Республики Мордовия</t>
  </si>
  <si>
    <t>Администрация Солнечного сельсовета Усть-Абаканского района Республики Хакасия</t>
  </si>
  <si>
    <t>Нарушения правил ведения бухгалтерского (бюджетного) учета и представления бухгалтерской (бюджетной) отчетности</t>
  </si>
  <si>
    <t>4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</si>
  <si>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</si>
  <si>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</si>
  <si>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</si>
  <si>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</si>
  <si>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</si>
  <si>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</si>
  <si>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</si>
  <si>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</si>
  <si>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</si>
  <si>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</si>
  <si>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</si>
  <si>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</si>
  <si>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</si>
  <si>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</si>
  <si>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</si>
  <si>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</si>
  <si>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</si>
  <si>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</si>
  <si>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</si>
  <si>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</si>
  <si>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</si>
  <si>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</si>
  <si>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</si>
  <si>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</si>
  <si>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</si>
  <si>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</si>
  <si>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</si>
  <si>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</si>
  <si>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</si>
  <si>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</si>
  <si>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</si>
  <si>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</si>
  <si>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</si>
  <si>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</si>
  <si>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</si>
  <si>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</si>
  <si>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</si>
  <si>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</si>
  <si>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</si>
  <si>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70</t>
  </si>
  <si>
    <t>71</t>
  </si>
  <si>
    <t>72</t>
  </si>
  <si>
    <t>73</t>
  </si>
  <si>
    <t>74</t>
  </si>
  <si>
    <t>75</t>
  </si>
  <si>
    <t>Администрация муниципального образования  сельское поселение  "Торы" Республики Бурятия</t>
  </si>
  <si>
    <t>Администрация муниципального образования  сельское поселение "Нижнеичетуйское" Республики Бурятия</t>
  </si>
  <si>
    <t>Администрация сельского поселения "Боцинское" Республики Бурятия</t>
  </si>
  <si>
    <t>Администрация муниципального образования  сельское поселение "Боргойское" Республики Бурятия</t>
  </si>
  <si>
    <t>Администрация муниципального образования "Чаганский сельсовет" Астраханской области</t>
  </si>
  <si>
    <t>Администрация муниципального образования "Каралатский сельсовет" Астраханской области</t>
  </si>
  <si>
    <t>Администрация муниципального образования  Никольское Вологодской области</t>
  </si>
  <si>
    <t>Администрация Мокроусовского сельсовета Курганской области</t>
  </si>
  <si>
    <t>Исполнительно-распорядительный орган местного самоуправления - Администрация муниципального образования  Красноуфимский округ Свердловской области</t>
  </si>
  <si>
    <t>Администрация Ирбитского муниципального образования Свердловской области</t>
  </si>
  <si>
    <t>Администрация Артинского городского округа Свердловской области</t>
  </si>
  <si>
    <t>Администрация Ачитского городского округа Свердловской области</t>
  </si>
  <si>
    <t>Администрация муниципального образования  Алапаевское Свердловской области</t>
  </si>
  <si>
    <t>Администрация Нязепетровского городского поселения Челябинской области</t>
  </si>
  <si>
    <t>Администрация Юрюзанского городского поселения Челябинской области</t>
  </si>
  <si>
    <t>Администрация Симского городского поселения Челябинской области</t>
  </si>
  <si>
    <t>Администрация Гривенского сельского поселения Челябинской области</t>
  </si>
  <si>
    <t>Администрация  Укского сельского поселения Челябинской области</t>
  </si>
  <si>
    <t xml:space="preserve">Информация </t>
  </si>
  <si>
    <t>о контрольных мероприятиях по расходованию, предоставленных из федерального бюджета бюджетам субъектов Российской Федерации субвенций, на осуществление полномочий по первичному воинскому учету на территориях, где отсутствуют военные комиссариаты, и мерах реализации результатов контрольных мероприятий, проведенных Федеральным казначейством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</si>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</sst>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 shrinkToFit="1"/>
    </xf>
    <xf numFmtId="1" fontId="3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abSelected="1" zoomScale="60" zoomScaleNormal="60" workbookViewId="0">
      <selection activeCell="J7" sqref="J7:M7"/>
    </sheetView>
  </sheetViews>
  <sheetFormatPr defaultRowHeight="12.75" x14ac:dyDescent="0.2"/>
  <cols>
    <col min="1" max="1" width="3.42578125" style="1" customWidth="1"/>
    <col min="2" max="2" width="39.140625" style="1" customWidth="1"/>
    <col min="3" max="3" width="14.140625" style="1" customWidth="1"/>
    <col min="4" max="4" width="15" style="1" customWidth="1"/>
    <col min="5" max="5" width="13.85546875" style="1" customWidth="1"/>
    <col min="6" max="8" width="19.140625" style="1" customWidth="1"/>
    <col min="9" max="9" width="10.85546875" style="1" customWidth="1"/>
    <col min="10" max="10" width="13.7109375" style="1" customWidth="1"/>
    <col min="11" max="11" width="13" style="1" customWidth="1"/>
    <col min="12" max="12" width="14" style="1" customWidth="1"/>
    <col min="13" max="13" width="13.28515625" style="1" customWidth="1"/>
    <col min="14" max="14" width="11" style="1" customWidth="1"/>
    <col min="15" max="15" width="10.85546875" style="1" customWidth="1"/>
    <col min="16" max="16" width="9.7109375" style="1" customWidth="1"/>
    <col min="17" max="17" width="10" style="1" customWidth="1"/>
    <col min="18" max="18" width="14.28515625" style="1" customWidth="1"/>
    <col min="19" max="19" width="10.85546875" style="1" customWidth="1"/>
    <col min="20" max="23" width="18.42578125" style="1" customWidth="1"/>
    <col min="24" max="24" width="23.85546875" style="1" customWidth="1"/>
    <col min="25" max="25" width="32" style="1" customWidth="1"/>
    <col min="26" max="26" width="14.140625" style="1" customWidth="1"/>
    <col min="27" max="27" width="46.140625" style="1" customWidth="1"/>
    <col min="28" max="16384" width="9.140625" style="1"/>
  </cols>
  <sheetData>
    <row r="1" spans="1:26" ht="26.25" x14ac:dyDescent="0.4">
      <c r="Y1" s="36" t="s">
        <v>218</v>
      </c>
      <c r="Z1" s="16"/>
    </row>
    <row r="2" spans="1:26" x14ac:dyDescent="0.2">
      <c r="K2" s="34"/>
      <c r="L2" s="34"/>
      <c r="M2" s="34"/>
    </row>
    <row r="3" spans="1:26" ht="25.5" x14ac:dyDescent="0.35">
      <c r="M3" s="37" t="s">
        <v>216</v>
      </c>
      <c r="N3" s="37"/>
      <c r="O3" s="37"/>
    </row>
    <row r="4" spans="1:26" ht="56.25" customHeight="1" x14ac:dyDescent="0.3">
      <c r="B4" s="18"/>
      <c r="C4" s="18"/>
      <c r="D4" s="18"/>
      <c r="E4" s="35" t="s">
        <v>217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18"/>
      <c r="Y4" s="18"/>
      <c r="Z4" s="18"/>
    </row>
    <row r="5" spans="1:26" ht="18.75" x14ac:dyDescent="0.3">
      <c r="B5" s="7"/>
      <c r="Z5" s="29" t="s">
        <v>42</v>
      </c>
    </row>
    <row r="6" spans="1:26" x14ac:dyDescent="0.2">
      <c r="X6" s="3"/>
    </row>
    <row r="7" spans="1:26" s="8" customFormat="1" ht="35.25" customHeight="1" x14ac:dyDescent="0.2">
      <c r="A7" s="30" t="s">
        <v>32</v>
      </c>
      <c r="B7" s="30" t="s">
        <v>2</v>
      </c>
      <c r="C7" s="30" t="s">
        <v>31</v>
      </c>
      <c r="D7" s="30" t="s">
        <v>30</v>
      </c>
      <c r="E7" s="31" t="s">
        <v>44</v>
      </c>
      <c r="F7" s="31"/>
      <c r="G7" s="31"/>
      <c r="H7" s="31"/>
      <c r="I7" s="31"/>
      <c r="J7" s="31" t="s">
        <v>45</v>
      </c>
      <c r="K7" s="31"/>
      <c r="L7" s="31"/>
      <c r="M7" s="31"/>
      <c r="N7" s="31" t="s">
        <v>50</v>
      </c>
      <c r="O7" s="31"/>
      <c r="P7" s="31"/>
      <c r="Q7" s="31"/>
      <c r="R7" s="32" t="s">
        <v>54</v>
      </c>
      <c r="S7" s="33"/>
      <c r="T7" s="30" t="s">
        <v>37</v>
      </c>
      <c r="U7" s="30" t="s">
        <v>38</v>
      </c>
      <c r="V7" s="30" t="s">
        <v>39</v>
      </c>
      <c r="W7" s="30" t="s">
        <v>40</v>
      </c>
      <c r="X7" s="30" t="s">
        <v>43</v>
      </c>
      <c r="Y7" s="30" t="s">
        <v>63</v>
      </c>
      <c r="Z7" s="30" t="s">
        <v>64</v>
      </c>
    </row>
    <row r="8" spans="1:26" ht="122.25" customHeight="1" x14ac:dyDescent="0.2">
      <c r="A8" s="30"/>
      <c r="B8" s="30"/>
      <c r="C8" s="30"/>
      <c r="D8" s="30"/>
      <c r="E8" s="17" t="s">
        <v>33</v>
      </c>
      <c r="F8" s="6" t="s">
        <v>34</v>
      </c>
      <c r="G8" s="4" t="s">
        <v>35</v>
      </c>
      <c r="H8" s="6" t="s">
        <v>151</v>
      </c>
      <c r="I8" s="4" t="s">
        <v>36</v>
      </c>
      <c r="J8" s="4" t="s">
        <v>47</v>
      </c>
      <c r="K8" s="4" t="s">
        <v>49</v>
      </c>
      <c r="L8" s="4" t="s">
        <v>46</v>
      </c>
      <c r="M8" s="4" t="s">
        <v>48</v>
      </c>
      <c r="N8" s="4" t="s">
        <v>47</v>
      </c>
      <c r="O8" s="4" t="s">
        <v>51</v>
      </c>
      <c r="P8" s="4" t="s">
        <v>52</v>
      </c>
      <c r="Q8" s="4" t="s">
        <v>53</v>
      </c>
      <c r="R8" s="4" t="s">
        <v>55</v>
      </c>
      <c r="S8" s="4" t="s">
        <v>56</v>
      </c>
      <c r="T8" s="30"/>
      <c r="U8" s="30"/>
      <c r="V8" s="30"/>
      <c r="W8" s="30"/>
      <c r="X8" s="30"/>
      <c r="Y8" s="30"/>
      <c r="Z8" s="30"/>
    </row>
    <row r="9" spans="1:26" ht="15" customHeight="1" x14ac:dyDescent="0.2">
      <c r="A9" s="2" t="s">
        <v>81</v>
      </c>
      <c r="B9" s="4" t="s">
        <v>82</v>
      </c>
      <c r="C9" s="4" t="s">
        <v>83</v>
      </c>
      <c r="D9" s="4" t="s">
        <v>105</v>
      </c>
      <c r="E9" s="17" t="s">
        <v>84</v>
      </c>
      <c r="F9" s="6" t="s">
        <v>85</v>
      </c>
      <c r="G9" s="4" t="s">
        <v>86</v>
      </c>
      <c r="H9" s="4" t="s">
        <v>87</v>
      </c>
      <c r="I9" s="4" t="s">
        <v>88</v>
      </c>
      <c r="J9" s="4" t="s">
        <v>89</v>
      </c>
      <c r="K9" s="4" t="s">
        <v>90</v>
      </c>
      <c r="L9" s="4" t="s">
        <v>91</v>
      </c>
      <c r="M9" s="4" t="s">
        <v>92</v>
      </c>
      <c r="N9" s="4" t="s">
        <v>93</v>
      </c>
      <c r="O9" s="4" t="s">
        <v>94</v>
      </c>
      <c r="P9" s="4" t="s">
        <v>95</v>
      </c>
      <c r="Q9" s="4" t="s">
        <v>96</v>
      </c>
      <c r="R9" s="4" t="s">
        <v>97</v>
      </c>
      <c r="S9" s="4" t="s">
        <v>98</v>
      </c>
      <c r="T9" s="4" t="s">
        <v>99</v>
      </c>
      <c r="U9" s="4" t="s">
        <v>100</v>
      </c>
      <c r="V9" s="6" t="s">
        <v>101</v>
      </c>
      <c r="W9" s="4" t="s">
        <v>102</v>
      </c>
      <c r="X9" s="4" t="s">
        <v>103</v>
      </c>
      <c r="Y9" s="4" t="s">
        <v>5</v>
      </c>
      <c r="Z9" s="4" t="s">
        <v>104</v>
      </c>
    </row>
    <row r="10" spans="1:26" s="7" customFormat="1" ht="30" customHeight="1" x14ac:dyDescent="0.2">
      <c r="A10" s="14" t="s">
        <v>81</v>
      </c>
      <c r="B10" s="27" t="s">
        <v>41</v>
      </c>
      <c r="C10" s="21">
        <f>SUM(C11:C38)</f>
        <v>6060.7</v>
      </c>
      <c r="D10" s="21">
        <f t="shared" ref="D10:X10" si="0">SUM(D11:D38)</f>
        <v>451.18399999999997</v>
      </c>
      <c r="E10" s="21">
        <f t="shared" si="0"/>
        <v>95.695999999999998</v>
      </c>
      <c r="F10" s="21">
        <f t="shared" si="0"/>
        <v>253.64699999999996</v>
      </c>
      <c r="G10" s="21">
        <f t="shared" si="0"/>
        <v>75.183000000000007</v>
      </c>
      <c r="H10" s="21">
        <f t="shared" si="0"/>
        <v>14.249000000000002</v>
      </c>
      <c r="I10" s="21">
        <f t="shared" si="0"/>
        <v>12.408999999999999</v>
      </c>
      <c r="J10" s="22">
        <f t="shared" si="0"/>
        <v>15</v>
      </c>
      <c r="K10" s="21">
        <f t="shared" si="0"/>
        <v>243.94600000000003</v>
      </c>
      <c r="L10" s="22">
        <f t="shared" si="0"/>
        <v>15</v>
      </c>
      <c r="M10" s="21">
        <f t="shared" si="0"/>
        <v>243.94600000000003</v>
      </c>
      <c r="N10" s="22">
        <f t="shared" si="0"/>
        <v>7</v>
      </c>
      <c r="O10" s="21">
        <f t="shared" si="0"/>
        <v>99.837999999999994</v>
      </c>
      <c r="P10" s="22">
        <f t="shared" si="0"/>
        <v>7</v>
      </c>
      <c r="Q10" s="21">
        <f t="shared" si="0"/>
        <v>99.837999999999994</v>
      </c>
      <c r="R10" s="21">
        <f t="shared" si="0"/>
        <v>0</v>
      </c>
      <c r="S10" s="21">
        <f t="shared" si="0"/>
        <v>0</v>
      </c>
      <c r="T10" s="22">
        <f t="shared" si="0"/>
        <v>2</v>
      </c>
      <c r="U10" s="21">
        <f t="shared" si="0"/>
        <v>125.75</v>
      </c>
      <c r="V10" s="22">
        <f t="shared" si="0"/>
        <v>8</v>
      </c>
      <c r="W10" s="21">
        <f t="shared" si="0"/>
        <v>97.59</v>
      </c>
      <c r="X10" s="21">
        <f t="shared" si="0"/>
        <v>243.66500000000005</v>
      </c>
      <c r="Y10" s="19"/>
      <c r="Z10" s="19"/>
    </row>
    <row r="11" spans="1:26" s="8" customFormat="1" ht="38.25" x14ac:dyDescent="0.2">
      <c r="A11" s="4" t="s">
        <v>82</v>
      </c>
      <c r="B11" s="11" t="s">
        <v>7</v>
      </c>
      <c r="C11" s="23">
        <v>104.6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4">
        <v>0</v>
      </c>
      <c r="M11" s="23">
        <v>0</v>
      </c>
      <c r="N11" s="24">
        <v>0</v>
      </c>
      <c r="O11" s="23">
        <v>0</v>
      </c>
      <c r="P11" s="24">
        <v>0</v>
      </c>
      <c r="Q11" s="23">
        <v>0</v>
      </c>
      <c r="R11" s="23">
        <v>0</v>
      </c>
      <c r="S11" s="23">
        <v>0</v>
      </c>
      <c r="T11" s="24">
        <v>0</v>
      </c>
      <c r="U11" s="23">
        <v>0</v>
      </c>
      <c r="V11" s="24">
        <v>0</v>
      </c>
      <c r="W11" s="23">
        <v>0</v>
      </c>
      <c r="X11" s="23">
        <v>0</v>
      </c>
      <c r="Y11" s="9"/>
      <c r="Z11" s="9"/>
    </row>
    <row r="12" spans="1:26" s="8" customFormat="1" ht="51" x14ac:dyDescent="0.2">
      <c r="A12" s="4" t="s">
        <v>83</v>
      </c>
      <c r="B12" s="11" t="s">
        <v>8</v>
      </c>
      <c r="C12" s="23">
        <v>104.6</v>
      </c>
      <c r="D12" s="23">
        <v>15.843</v>
      </c>
      <c r="E12" s="23">
        <v>0</v>
      </c>
      <c r="F12" s="23">
        <v>10.685</v>
      </c>
      <c r="G12" s="23">
        <v>0</v>
      </c>
      <c r="H12" s="23">
        <v>5.1580000000000004</v>
      </c>
      <c r="I12" s="23">
        <v>0</v>
      </c>
      <c r="J12" s="24">
        <v>1</v>
      </c>
      <c r="K12" s="23">
        <v>15.843</v>
      </c>
      <c r="L12" s="24">
        <v>1</v>
      </c>
      <c r="M12" s="23">
        <v>15.843</v>
      </c>
      <c r="N12" s="24">
        <v>0</v>
      </c>
      <c r="O12" s="23">
        <v>0</v>
      </c>
      <c r="P12" s="24">
        <v>0</v>
      </c>
      <c r="Q12" s="23">
        <v>0</v>
      </c>
      <c r="R12" s="23">
        <v>0</v>
      </c>
      <c r="S12" s="23">
        <v>0</v>
      </c>
      <c r="T12" s="24">
        <v>0</v>
      </c>
      <c r="U12" s="23">
        <v>0</v>
      </c>
      <c r="V12" s="24">
        <v>1</v>
      </c>
      <c r="W12" s="23">
        <v>15.84</v>
      </c>
      <c r="X12" s="23">
        <v>10.685</v>
      </c>
      <c r="Y12" s="5" t="s">
        <v>66</v>
      </c>
      <c r="Z12" s="5" t="s">
        <v>106</v>
      </c>
    </row>
    <row r="13" spans="1:26" s="8" customFormat="1" ht="51" x14ac:dyDescent="0.2">
      <c r="A13" s="4" t="s">
        <v>152</v>
      </c>
      <c r="B13" s="11" t="s">
        <v>9</v>
      </c>
      <c r="C13" s="23">
        <v>104.6</v>
      </c>
      <c r="D13" s="23">
        <v>5.1189999999999998</v>
      </c>
      <c r="E13" s="23">
        <v>0</v>
      </c>
      <c r="F13" s="23">
        <v>5.1189999999999998</v>
      </c>
      <c r="G13" s="23">
        <v>0</v>
      </c>
      <c r="H13" s="23">
        <v>0</v>
      </c>
      <c r="I13" s="23">
        <v>0</v>
      </c>
      <c r="J13" s="24">
        <v>1</v>
      </c>
      <c r="K13" s="23">
        <v>5.1189999999999998</v>
      </c>
      <c r="L13" s="24">
        <v>1</v>
      </c>
      <c r="M13" s="23">
        <v>5.1189999999999998</v>
      </c>
      <c r="N13" s="24">
        <v>0</v>
      </c>
      <c r="O13" s="23">
        <v>0</v>
      </c>
      <c r="P13" s="24">
        <v>0</v>
      </c>
      <c r="Q13" s="23">
        <v>0</v>
      </c>
      <c r="R13" s="23">
        <v>0</v>
      </c>
      <c r="S13" s="23">
        <v>0</v>
      </c>
      <c r="T13" s="24">
        <v>0</v>
      </c>
      <c r="U13" s="23">
        <v>0</v>
      </c>
      <c r="V13" s="24">
        <v>1</v>
      </c>
      <c r="W13" s="23">
        <v>5.1189999999999998</v>
      </c>
      <c r="X13" s="23">
        <v>5.1189999999999998</v>
      </c>
      <c r="Y13" s="5" t="s">
        <v>66</v>
      </c>
      <c r="Z13" s="5" t="s">
        <v>107</v>
      </c>
    </row>
    <row r="14" spans="1:26" s="8" customFormat="1" ht="38.25" x14ac:dyDescent="0.2">
      <c r="A14" s="4" t="s">
        <v>84</v>
      </c>
      <c r="B14" s="11" t="s">
        <v>10</v>
      </c>
      <c r="C14" s="23">
        <v>104.6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4">
        <v>0</v>
      </c>
      <c r="K14" s="23">
        <v>0</v>
      </c>
      <c r="L14" s="24">
        <v>0</v>
      </c>
      <c r="M14" s="23">
        <v>0</v>
      </c>
      <c r="N14" s="24">
        <v>0</v>
      </c>
      <c r="O14" s="23">
        <v>0</v>
      </c>
      <c r="P14" s="24">
        <v>0</v>
      </c>
      <c r="Q14" s="23">
        <v>0</v>
      </c>
      <c r="R14" s="23">
        <v>0</v>
      </c>
      <c r="S14" s="23">
        <v>0</v>
      </c>
      <c r="T14" s="24">
        <v>0</v>
      </c>
      <c r="U14" s="23">
        <v>0</v>
      </c>
      <c r="V14" s="24">
        <v>0</v>
      </c>
      <c r="W14" s="23">
        <v>0</v>
      </c>
      <c r="X14" s="23">
        <v>0</v>
      </c>
      <c r="Y14" s="5"/>
      <c r="Z14" s="5"/>
    </row>
    <row r="15" spans="1:26" s="8" customFormat="1" ht="51" x14ac:dyDescent="0.2">
      <c r="A15" s="4" t="s">
        <v>85</v>
      </c>
      <c r="B15" s="11" t="s">
        <v>11</v>
      </c>
      <c r="C15" s="23">
        <v>104.6</v>
      </c>
      <c r="D15" s="23">
        <v>8.9570000000000007</v>
      </c>
      <c r="E15" s="23">
        <v>0</v>
      </c>
      <c r="F15" s="23">
        <v>8.9570000000000007</v>
      </c>
      <c r="G15" s="23">
        <v>0</v>
      </c>
      <c r="H15" s="23">
        <v>0</v>
      </c>
      <c r="I15" s="23">
        <v>0</v>
      </c>
      <c r="J15" s="24">
        <v>1</v>
      </c>
      <c r="K15" s="23">
        <v>8.9570000000000007</v>
      </c>
      <c r="L15" s="24">
        <v>1</v>
      </c>
      <c r="M15" s="23">
        <v>8.9570000000000007</v>
      </c>
      <c r="N15" s="24">
        <v>0</v>
      </c>
      <c r="O15" s="23">
        <v>0</v>
      </c>
      <c r="P15" s="24">
        <v>0</v>
      </c>
      <c r="Q15" s="23">
        <v>0</v>
      </c>
      <c r="R15" s="23">
        <v>0</v>
      </c>
      <c r="S15" s="23">
        <v>0</v>
      </c>
      <c r="T15" s="24">
        <v>0</v>
      </c>
      <c r="U15" s="23">
        <v>0</v>
      </c>
      <c r="V15" s="24">
        <v>1</v>
      </c>
      <c r="W15" s="23">
        <v>8.9570000000000007</v>
      </c>
      <c r="X15" s="23">
        <v>8.9570000000000007</v>
      </c>
      <c r="Y15" s="5" t="s">
        <v>66</v>
      </c>
      <c r="Z15" s="5" t="s">
        <v>108</v>
      </c>
    </row>
    <row r="16" spans="1:26" s="8" customFormat="1" ht="51" x14ac:dyDescent="0.2">
      <c r="A16" s="4" t="s">
        <v>86</v>
      </c>
      <c r="B16" s="11" t="s">
        <v>12</v>
      </c>
      <c r="C16" s="23">
        <v>104.6</v>
      </c>
      <c r="D16" s="23">
        <v>12.939</v>
      </c>
      <c r="E16" s="23">
        <v>0</v>
      </c>
      <c r="F16" s="23">
        <v>12.939</v>
      </c>
      <c r="G16" s="23">
        <v>0</v>
      </c>
      <c r="H16" s="23">
        <v>0</v>
      </c>
      <c r="I16" s="23">
        <v>0</v>
      </c>
      <c r="J16" s="24">
        <v>1</v>
      </c>
      <c r="K16" s="23">
        <v>12.939</v>
      </c>
      <c r="L16" s="24">
        <v>1</v>
      </c>
      <c r="M16" s="23">
        <v>12.939</v>
      </c>
      <c r="N16" s="24">
        <v>0</v>
      </c>
      <c r="O16" s="23">
        <v>0</v>
      </c>
      <c r="P16" s="24">
        <v>0</v>
      </c>
      <c r="Q16" s="23">
        <v>0</v>
      </c>
      <c r="R16" s="23">
        <v>0</v>
      </c>
      <c r="S16" s="23">
        <v>0</v>
      </c>
      <c r="T16" s="24">
        <v>0</v>
      </c>
      <c r="U16" s="23">
        <v>0</v>
      </c>
      <c r="V16" s="24">
        <v>1</v>
      </c>
      <c r="W16" s="23">
        <v>12.939</v>
      </c>
      <c r="X16" s="23">
        <v>12.939</v>
      </c>
      <c r="Y16" s="5" t="s">
        <v>66</v>
      </c>
      <c r="Z16" s="5" t="s">
        <v>109</v>
      </c>
    </row>
    <row r="17" spans="1:27" s="8" customFormat="1" ht="38.25" x14ac:dyDescent="0.2">
      <c r="A17" s="4" t="s">
        <v>87</v>
      </c>
      <c r="B17" s="11" t="s">
        <v>13</v>
      </c>
      <c r="C17" s="23">
        <v>104.6</v>
      </c>
      <c r="D17" s="23">
        <v>22.524999999999999</v>
      </c>
      <c r="E17" s="23">
        <v>0</v>
      </c>
      <c r="F17" s="23">
        <v>22.524999999999999</v>
      </c>
      <c r="G17" s="23">
        <v>0</v>
      </c>
      <c r="H17" s="23">
        <v>0</v>
      </c>
      <c r="I17" s="23">
        <v>0</v>
      </c>
      <c r="J17" s="24">
        <v>1</v>
      </c>
      <c r="K17" s="23">
        <v>22.524999999999999</v>
      </c>
      <c r="L17" s="24">
        <v>1</v>
      </c>
      <c r="M17" s="23">
        <v>22.524999999999999</v>
      </c>
      <c r="N17" s="24">
        <v>0</v>
      </c>
      <c r="O17" s="23">
        <v>0</v>
      </c>
      <c r="P17" s="24">
        <v>0</v>
      </c>
      <c r="Q17" s="23">
        <v>0</v>
      </c>
      <c r="R17" s="23">
        <v>0</v>
      </c>
      <c r="S17" s="23">
        <v>0</v>
      </c>
      <c r="T17" s="24">
        <v>0</v>
      </c>
      <c r="U17" s="23">
        <v>0</v>
      </c>
      <c r="V17" s="24">
        <v>1</v>
      </c>
      <c r="W17" s="23">
        <v>22.524999999999999</v>
      </c>
      <c r="X17" s="23">
        <v>22.524999999999999</v>
      </c>
      <c r="Y17" s="5" t="s">
        <v>66</v>
      </c>
      <c r="Z17" s="5" t="s">
        <v>110</v>
      </c>
    </row>
    <row r="18" spans="1:27" s="8" customFormat="1" ht="51" x14ac:dyDescent="0.2">
      <c r="A18" s="4" t="s">
        <v>88</v>
      </c>
      <c r="B18" s="11" t="s">
        <v>14</v>
      </c>
      <c r="C18" s="23">
        <v>104.6</v>
      </c>
      <c r="D18" s="23">
        <v>10.771000000000001</v>
      </c>
      <c r="E18" s="23">
        <v>0</v>
      </c>
      <c r="F18" s="23">
        <v>10.771000000000001</v>
      </c>
      <c r="G18" s="23">
        <v>0</v>
      </c>
      <c r="H18" s="23">
        <v>0</v>
      </c>
      <c r="I18" s="23">
        <v>0</v>
      </c>
      <c r="J18" s="24">
        <v>0</v>
      </c>
      <c r="K18" s="23">
        <v>0</v>
      </c>
      <c r="L18" s="24">
        <v>0</v>
      </c>
      <c r="M18" s="23">
        <v>0</v>
      </c>
      <c r="N18" s="24">
        <v>1</v>
      </c>
      <c r="O18" s="23">
        <v>10.771000000000001</v>
      </c>
      <c r="P18" s="24">
        <v>1</v>
      </c>
      <c r="Q18" s="23">
        <v>10.771000000000001</v>
      </c>
      <c r="R18" s="23">
        <v>0</v>
      </c>
      <c r="S18" s="23">
        <v>0</v>
      </c>
      <c r="T18" s="24">
        <v>0</v>
      </c>
      <c r="U18" s="23">
        <v>0</v>
      </c>
      <c r="V18" s="24">
        <v>0</v>
      </c>
      <c r="W18" s="23">
        <v>0</v>
      </c>
      <c r="X18" s="23">
        <v>10.771000000000001</v>
      </c>
      <c r="Y18" s="5" t="s">
        <v>65</v>
      </c>
      <c r="Z18" s="5" t="s">
        <v>111</v>
      </c>
    </row>
    <row r="19" spans="1:27" s="8" customFormat="1" ht="38.25" x14ac:dyDescent="0.2">
      <c r="A19" s="4" t="s">
        <v>89</v>
      </c>
      <c r="B19" s="11" t="s">
        <v>15</v>
      </c>
      <c r="C19" s="23">
        <v>527.79999999999995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4">
        <v>0</v>
      </c>
      <c r="K19" s="23">
        <v>0</v>
      </c>
      <c r="L19" s="24">
        <v>0</v>
      </c>
      <c r="M19" s="23">
        <v>0</v>
      </c>
      <c r="N19" s="24">
        <v>0</v>
      </c>
      <c r="O19" s="23">
        <v>0</v>
      </c>
      <c r="P19" s="24">
        <v>0</v>
      </c>
      <c r="Q19" s="23">
        <v>0</v>
      </c>
      <c r="R19" s="23">
        <v>0</v>
      </c>
      <c r="S19" s="23">
        <v>0</v>
      </c>
      <c r="T19" s="24">
        <v>0</v>
      </c>
      <c r="U19" s="23">
        <v>0</v>
      </c>
      <c r="V19" s="24">
        <v>0</v>
      </c>
      <c r="W19" s="23">
        <v>0</v>
      </c>
      <c r="X19" s="23">
        <v>0</v>
      </c>
      <c r="Y19" s="5"/>
      <c r="Z19" s="5"/>
    </row>
    <row r="20" spans="1:27" s="8" customFormat="1" ht="51" x14ac:dyDescent="0.2">
      <c r="A20" s="4" t="s">
        <v>90</v>
      </c>
      <c r="B20" s="11" t="s">
        <v>16</v>
      </c>
      <c r="C20" s="23">
        <v>104.6</v>
      </c>
      <c r="D20" s="23">
        <v>11.446999999999999</v>
      </c>
      <c r="E20" s="23">
        <v>0</v>
      </c>
      <c r="F20" s="23">
        <v>0</v>
      </c>
      <c r="G20" s="23">
        <v>11.446999999999999</v>
      </c>
      <c r="H20" s="23">
        <v>0</v>
      </c>
      <c r="I20" s="23">
        <v>0</v>
      </c>
      <c r="J20" s="24">
        <v>0</v>
      </c>
      <c r="K20" s="23">
        <v>0</v>
      </c>
      <c r="L20" s="24">
        <v>0</v>
      </c>
      <c r="M20" s="23">
        <v>0</v>
      </c>
      <c r="N20" s="24">
        <v>1</v>
      </c>
      <c r="O20" s="23">
        <v>11.446999999999999</v>
      </c>
      <c r="P20" s="24">
        <v>1</v>
      </c>
      <c r="Q20" s="23">
        <v>11.446999999999999</v>
      </c>
      <c r="R20" s="23">
        <v>0</v>
      </c>
      <c r="S20" s="23">
        <v>0</v>
      </c>
      <c r="T20" s="24">
        <v>0</v>
      </c>
      <c r="U20" s="23">
        <v>0</v>
      </c>
      <c r="V20" s="24">
        <v>0</v>
      </c>
      <c r="W20" s="23">
        <v>0</v>
      </c>
      <c r="X20" s="23">
        <v>11.446999999999999</v>
      </c>
      <c r="Y20" s="5" t="s">
        <v>65</v>
      </c>
      <c r="Z20" s="5" t="s">
        <v>112</v>
      </c>
    </row>
    <row r="21" spans="1:27" s="8" customFormat="1" ht="38.25" x14ac:dyDescent="0.2">
      <c r="A21" s="4" t="s">
        <v>91</v>
      </c>
      <c r="B21" s="11" t="s">
        <v>17</v>
      </c>
      <c r="C21" s="23">
        <v>262.8</v>
      </c>
      <c r="D21" s="23">
        <v>3.5089999999999999</v>
      </c>
      <c r="E21" s="23">
        <v>0</v>
      </c>
      <c r="F21" s="23">
        <v>0</v>
      </c>
      <c r="G21" s="23">
        <v>0</v>
      </c>
      <c r="H21" s="23">
        <v>0</v>
      </c>
      <c r="I21" s="23">
        <v>3.5089999999999999</v>
      </c>
      <c r="J21" s="24">
        <v>1</v>
      </c>
      <c r="K21" s="23">
        <v>3.5089999999999999</v>
      </c>
      <c r="L21" s="24">
        <v>1</v>
      </c>
      <c r="M21" s="23">
        <v>3.5089999999999999</v>
      </c>
      <c r="N21" s="24">
        <v>0</v>
      </c>
      <c r="O21" s="23">
        <v>0</v>
      </c>
      <c r="P21" s="24">
        <v>0</v>
      </c>
      <c r="Q21" s="23">
        <v>0</v>
      </c>
      <c r="R21" s="23">
        <v>0</v>
      </c>
      <c r="S21" s="23">
        <v>0</v>
      </c>
      <c r="T21" s="24">
        <v>0</v>
      </c>
      <c r="U21" s="23">
        <v>0</v>
      </c>
      <c r="V21" s="24">
        <v>0</v>
      </c>
      <c r="W21" s="23">
        <v>0</v>
      </c>
      <c r="X21" s="23">
        <v>0</v>
      </c>
      <c r="Y21" s="5"/>
      <c r="Z21" s="5"/>
    </row>
    <row r="22" spans="1:27" s="8" customFormat="1" ht="51" x14ac:dyDescent="0.2">
      <c r="A22" s="4" t="s">
        <v>92</v>
      </c>
      <c r="B22" s="11" t="s">
        <v>18</v>
      </c>
      <c r="C22" s="23">
        <v>181.2</v>
      </c>
      <c r="D22" s="23">
        <v>2.714</v>
      </c>
      <c r="E22" s="23">
        <v>0</v>
      </c>
      <c r="F22" s="23">
        <v>1.966</v>
      </c>
      <c r="G22" s="23">
        <v>0</v>
      </c>
      <c r="H22" s="23">
        <v>0.748</v>
      </c>
      <c r="I22" s="23">
        <v>0</v>
      </c>
      <c r="J22" s="24">
        <v>0</v>
      </c>
      <c r="K22" s="23">
        <v>0</v>
      </c>
      <c r="L22" s="24">
        <v>0</v>
      </c>
      <c r="M22" s="23">
        <v>0</v>
      </c>
      <c r="N22" s="24">
        <v>1</v>
      </c>
      <c r="O22" s="23">
        <v>2.714</v>
      </c>
      <c r="P22" s="24">
        <v>1</v>
      </c>
      <c r="Q22" s="23">
        <v>2.714</v>
      </c>
      <c r="R22" s="23">
        <v>0</v>
      </c>
      <c r="S22" s="23">
        <v>0</v>
      </c>
      <c r="T22" s="24">
        <v>0</v>
      </c>
      <c r="U22" s="23">
        <v>0</v>
      </c>
      <c r="V22" s="24">
        <v>0</v>
      </c>
      <c r="W22" s="23">
        <v>0</v>
      </c>
      <c r="X22" s="23">
        <v>1.966</v>
      </c>
      <c r="Y22" s="5" t="s">
        <v>65</v>
      </c>
      <c r="Z22" s="5" t="s">
        <v>113</v>
      </c>
    </row>
    <row r="23" spans="1:27" s="8" customFormat="1" ht="51" x14ac:dyDescent="0.2">
      <c r="A23" s="4" t="s">
        <v>93</v>
      </c>
      <c r="B23" s="11" t="s">
        <v>19</v>
      </c>
      <c r="C23" s="23">
        <v>262.8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4">
        <v>0</v>
      </c>
      <c r="K23" s="23">
        <v>0</v>
      </c>
      <c r="L23" s="24">
        <v>0</v>
      </c>
      <c r="M23" s="23">
        <v>0</v>
      </c>
      <c r="N23" s="24">
        <v>0</v>
      </c>
      <c r="O23" s="23">
        <v>0</v>
      </c>
      <c r="P23" s="24">
        <v>0</v>
      </c>
      <c r="Q23" s="23">
        <v>0</v>
      </c>
      <c r="R23" s="23">
        <v>0</v>
      </c>
      <c r="S23" s="23">
        <v>0</v>
      </c>
      <c r="T23" s="24">
        <v>0</v>
      </c>
      <c r="U23" s="23">
        <v>0</v>
      </c>
      <c r="V23" s="24">
        <v>0</v>
      </c>
      <c r="W23" s="23">
        <v>0</v>
      </c>
      <c r="X23" s="23">
        <v>0</v>
      </c>
      <c r="Y23" s="5"/>
      <c r="Z23" s="5"/>
      <c r="AA23" s="13"/>
    </row>
    <row r="24" spans="1:27" s="8" customFormat="1" ht="51" x14ac:dyDescent="0.2">
      <c r="A24" s="12" t="s">
        <v>94</v>
      </c>
      <c r="B24" s="11" t="s">
        <v>20</v>
      </c>
      <c r="C24" s="23">
        <v>104.6</v>
      </c>
      <c r="D24" s="23">
        <v>57.061</v>
      </c>
      <c r="E24" s="23">
        <v>0</v>
      </c>
      <c r="F24" s="23">
        <v>24.024999999999999</v>
      </c>
      <c r="G24" s="23">
        <v>33.036000000000001</v>
      </c>
      <c r="H24" s="23">
        <v>0</v>
      </c>
      <c r="I24" s="23">
        <v>0</v>
      </c>
      <c r="J24" s="24">
        <v>0</v>
      </c>
      <c r="K24" s="23">
        <v>0</v>
      </c>
      <c r="L24" s="24">
        <v>0</v>
      </c>
      <c r="M24" s="23">
        <v>0</v>
      </c>
      <c r="N24" s="24">
        <v>1</v>
      </c>
      <c r="O24" s="23">
        <v>57.061</v>
      </c>
      <c r="P24" s="24">
        <v>1</v>
      </c>
      <c r="Q24" s="23">
        <v>57.061</v>
      </c>
      <c r="R24" s="23">
        <v>0</v>
      </c>
      <c r="S24" s="23">
        <v>0</v>
      </c>
      <c r="T24" s="24">
        <v>0</v>
      </c>
      <c r="U24" s="23">
        <v>0</v>
      </c>
      <c r="V24" s="24">
        <v>1</v>
      </c>
      <c r="W24" s="23">
        <v>18.41</v>
      </c>
      <c r="X24" s="23">
        <v>18.408999999999999</v>
      </c>
      <c r="Y24" s="5" t="s">
        <v>65</v>
      </c>
      <c r="Z24" s="5" t="s">
        <v>114</v>
      </c>
    </row>
    <row r="25" spans="1:27" s="8" customFormat="1" ht="51" x14ac:dyDescent="0.2">
      <c r="A25" s="4" t="s">
        <v>95</v>
      </c>
      <c r="B25" s="11" t="s">
        <v>21</v>
      </c>
      <c r="C25" s="23">
        <v>104.6</v>
      </c>
      <c r="D25" s="23">
        <v>6.6449999999999996</v>
      </c>
      <c r="E25" s="23">
        <v>0</v>
      </c>
      <c r="F25" s="23">
        <v>6.6449999999999996</v>
      </c>
      <c r="G25" s="23">
        <v>0</v>
      </c>
      <c r="H25" s="23">
        <v>0</v>
      </c>
      <c r="I25" s="23">
        <v>0</v>
      </c>
      <c r="J25" s="24">
        <v>0</v>
      </c>
      <c r="K25" s="23">
        <v>0</v>
      </c>
      <c r="L25" s="24">
        <v>0</v>
      </c>
      <c r="M25" s="23">
        <v>0</v>
      </c>
      <c r="N25" s="24">
        <v>1</v>
      </c>
      <c r="O25" s="23">
        <v>6.6449999999999996</v>
      </c>
      <c r="P25" s="24">
        <v>1</v>
      </c>
      <c r="Q25" s="23">
        <v>6.6449999999999996</v>
      </c>
      <c r="R25" s="23">
        <v>0</v>
      </c>
      <c r="S25" s="23">
        <v>0</v>
      </c>
      <c r="T25" s="24">
        <v>0</v>
      </c>
      <c r="U25" s="23">
        <v>0</v>
      </c>
      <c r="V25" s="24">
        <v>0</v>
      </c>
      <c r="W25" s="23">
        <v>0</v>
      </c>
      <c r="X25" s="23">
        <v>6.6449999999999996</v>
      </c>
      <c r="Y25" s="5" t="s">
        <v>65</v>
      </c>
      <c r="Z25" s="5" t="s">
        <v>115</v>
      </c>
    </row>
    <row r="26" spans="1:27" s="8" customFormat="1" ht="51" x14ac:dyDescent="0.2">
      <c r="A26" s="4" t="s">
        <v>96</v>
      </c>
      <c r="B26" s="11" t="s">
        <v>22</v>
      </c>
      <c r="C26" s="23">
        <v>104.6</v>
      </c>
      <c r="D26" s="23">
        <v>5.7709999999999999</v>
      </c>
      <c r="E26" s="23">
        <v>0</v>
      </c>
      <c r="F26" s="23">
        <v>4.1779999999999999</v>
      </c>
      <c r="G26" s="23">
        <v>0</v>
      </c>
      <c r="H26" s="23">
        <v>1.593</v>
      </c>
      <c r="I26" s="23">
        <v>0</v>
      </c>
      <c r="J26" s="24">
        <v>1</v>
      </c>
      <c r="K26" s="23">
        <v>5.7709999999999999</v>
      </c>
      <c r="L26" s="24">
        <v>1</v>
      </c>
      <c r="M26" s="23">
        <v>5.7709999999999999</v>
      </c>
      <c r="N26" s="24">
        <v>0</v>
      </c>
      <c r="O26" s="23">
        <v>0</v>
      </c>
      <c r="P26" s="24">
        <v>0</v>
      </c>
      <c r="Q26" s="23">
        <v>0</v>
      </c>
      <c r="R26" s="23">
        <v>0</v>
      </c>
      <c r="S26" s="23">
        <v>0</v>
      </c>
      <c r="T26" s="24">
        <v>0</v>
      </c>
      <c r="U26" s="23">
        <v>0</v>
      </c>
      <c r="V26" s="24">
        <v>0</v>
      </c>
      <c r="W26" s="23">
        <v>0</v>
      </c>
      <c r="X26" s="23">
        <v>4.1779999999999999</v>
      </c>
      <c r="Y26" s="5" t="s">
        <v>65</v>
      </c>
      <c r="Z26" s="5" t="s">
        <v>116</v>
      </c>
    </row>
    <row r="27" spans="1:27" s="8" customFormat="1" ht="51" x14ac:dyDescent="0.2">
      <c r="A27" s="4" t="s">
        <v>97</v>
      </c>
      <c r="B27" s="11" t="s">
        <v>23</v>
      </c>
      <c r="C27" s="23">
        <v>104.6</v>
      </c>
      <c r="D27" s="23">
        <v>9.3480000000000008</v>
      </c>
      <c r="E27" s="23">
        <v>0</v>
      </c>
      <c r="F27" s="23">
        <v>9.3480000000000008</v>
      </c>
      <c r="G27" s="23">
        <v>0</v>
      </c>
      <c r="H27" s="23">
        <v>0</v>
      </c>
      <c r="I27" s="23">
        <v>0</v>
      </c>
      <c r="J27" s="24">
        <v>1</v>
      </c>
      <c r="K27" s="23">
        <v>9.3480000000000008</v>
      </c>
      <c r="L27" s="24">
        <v>1</v>
      </c>
      <c r="M27" s="23">
        <v>9.3480000000000008</v>
      </c>
      <c r="N27" s="24">
        <v>0</v>
      </c>
      <c r="O27" s="23">
        <v>0</v>
      </c>
      <c r="P27" s="24">
        <v>0</v>
      </c>
      <c r="Q27" s="23">
        <v>0</v>
      </c>
      <c r="R27" s="23">
        <v>0</v>
      </c>
      <c r="S27" s="23">
        <v>0</v>
      </c>
      <c r="T27" s="24">
        <v>0</v>
      </c>
      <c r="U27" s="23">
        <v>0</v>
      </c>
      <c r="V27" s="24">
        <v>0</v>
      </c>
      <c r="W27" s="23">
        <v>0</v>
      </c>
      <c r="X27" s="23">
        <v>9.3480000000000008</v>
      </c>
      <c r="Y27" s="5" t="s">
        <v>65</v>
      </c>
      <c r="Z27" s="5" t="s">
        <v>117</v>
      </c>
    </row>
    <row r="28" spans="1:27" s="8" customFormat="1" ht="51" x14ac:dyDescent="0.2">
      <c r="A28" s="4" t="s">
        <v>98</v>
      </c>
      <c r="B28" s="11" t="s">
        <v>24</v>
      </c>
      <c r="C28" s="23">
        <v>104.6</v>
      </c>
      <c r="D28" s="23">
        <v>9.0299999999999994</v>
      </c>
      <c r="E28" s="23">
        <v>0</v>
      </c>
      <c r="F28" s="23">
        <v>9.0299999999999994</v>
      </c>
      <c r="G28" s="23">
        <v>0</v>
      </c>
      <c r="H28" s="23">
        <v>0</v>
      </c>
      <c r="I28" s="23">
        <v>0</v>
      </c>
      <c r="J28" s="24">
        <v>1</v>
      </c>
      <c r="K28" s="23">
        <v>9.0299999999999994</v>
      </c>
      <c r="L28" s="24">
        <v>1</v>
      </c>
      <c r="M28" s="23">
        <v>9.0299999999999994</v>
      </c>
      <c r="N28" s="24">
        <v>0</v>
      </c>
      <c r="O28" s="23">
        <v>0</v>
      </c>
      <c r="P28" s="24">
        <v>0</v>
      </c>
      <c r="Q28" s="23">
        <v>0</v>
      </c>
      <c r="R28" s="23">
        <v>0</v>
      </c>
      <c r="S28" s="23">
        <v>0</v>
      </c>
      <c r="T28" s="24">
        <v>0</v>
      </c>
      <c r="U28" s="23">
        <v>0</v>
      </c>
      <c r="V28" s="24">
        <v>0</v>
      </c>
      <c r="W28" s="23">
        <v>0</v>
      </c>
      <c r="X28" s="23">
        <v>9.0299999999999994</v>
      </c>
      <c r="Y28" s="5" t="s">
        <v>65</v>
      </c>
      <c r="Z28" s="5" t="s">
        <v>118</v>
      </c>
    </row>
    <row r="29" spans="1:27" s="8" customFormat="1" ht="51" x14ac:dyDescent="0.2">
      <c r="A29" s="4" t="s">
        <v>99</v>
      </c>
      <c r="B29" s="11" t="s">
        <v>25</v>
      </c>
      <c r="C29" s="23">
        <v>104.6</v>
      </c>
      <c r="D29" s="23">
        <v>0.33600000000000002</v>
      </c>
      <c r="E29" s="23">
        <v>0</v>
      </c>
      <c r="F29" s="23">
        <v>0.33600000000000002</v>
      </c>
      <c r="G29" s="23">
        <v>0</v>
      </c>
      <c r="H29" s="23">
        <v>0</v>
      </c>
      <c r="I29" s="23">
        <v>0</v>
      </c>
      <c r="J29" s="24">
        <v>1</v>
      </c>
      <c r="K29" s="23">
        <v>0.33600000000000002</v>
      </c>
      <c r="L29" s="24">
        <v>1</v>
      </c>
      <c r="M29" s="23">
        <v>0.33600000000000002</v>
      </c>
      <c r="N29" s="24">
        <v>0</v>
      </c>
      <c r="O29" s="23">
        <v>0</v>
      </c>
      <c r="P29" s="24">
        <v>0</v>
      </c>
      <c r="Q29" s="23">
        <v>0</v>
      </c>
      <c r="R29" s="23">
        <v>0</v>
      </c>
      <c r="S29" s="23">
        <v>0</v>
      </c>
      <c r="T29" s="24">
        <v>0</v>
      </c>
      <c r="U29" s="23">
        <v>0</v>
      </c>
      <c r="V29" s="24">
        <v>0</v>
      </c>
      <c r="W29" s="23">
        <v>0</v>
      </c>
      <c r="X29" s="23">
        <v>0.33600000000000002</v>
      </c>
      <c r="Y29" s="5" t="s">
        <v>65</v>
      </c>
      <c r="Z29" s="5" t="s">
        <v>119</v>
      </c>
    </row>
    <row r="30" spans="1:27" s="8" customFormat="1" ht="51" x14ac:dyDescent="0.2">
      <c r="A30" s="4" t="s">
        <v>100</v>
      </c>
      <c r="B30" s="11" t="s">
        <v>26</v>
      </c>
      <c r="C30" s="23">
        <v>104.6</v>
      </c>
      <c r="D30" s="23">
        <v>104.6</v>
      </c>
      <c r="E30" s="23">
        <v>0</v>
      </c>
      <c r="F30" s="23">
        <v>103.8</v>
      </c>
      <c r="G30" s="23">
        <v>0</v>
      </c>
      <c r="H30" s="23">
        <v>0.8</v>
      </c>
      <c r="I30" s="23">
        <v>0</v>
      </c>
      <c r="J30" s="24">
        <v>0</v>
      </c>
      <c r="K30" s="23">
        <v>0</v>
      </c>
      <c r="L30" s="24">
        <v>0</v>
      </c>
      <c r="M30" s="23">
        <v>0</v>
      </c>
      <c r="N30" s="24">
        <v>0</v>
      </c>
      <c r="O30" s="23">
        <v>0</v>
      </c>
      <c r="P30" s="24">
        <v>0</v>
      </c>
      <c r="Q30" s="23">
        <v>0</v>
      </c>
      <c r="R30" s="23">
        <v>0</v>
      </c>
      <c r="S30" s="23">
        <v>0</v>
      </c>
      <c r="T30" s="24">
        <v>0</v>
      </c>
      <c r="U30" s="23">
        <v>0</v>
      </c>
      <c r="V30" s="24">
        <v>0</v>
      </c>
      <c r="W30" s="23">
        <v>0</v>
      </c>
      <c r="X30" s="23"/>
      <c r="Y30" s="5"/>
      <c r="Z30" s="5"/>
    </row>
    <row r="31" spans="1:27" s="8" customFormat="1" ht="51" x14ac:dyDescent="0.2">
      <c r="A31" s="4" t="s">
        <v>101</v>
      </c>
      <c r="B31" s="11" t="s">
        <v>27</v>
      </c>
      <c r="C31" s="23">
        <v>104.6</v>
      </c>
      <c r="D31" s="23">
        <v>11.023999999999999</v>
      </c>
      <c r="E31" s="23">
        <v>0</v>
      </c>
      <c r="F31" s="23">
        <v>11.023999999999999</v>
      </c>
      <c r="G31" s="23">
        <v>0</v>
      </c>
      <c r="H31" s="23">
        <v>0</v>
      </c>
      <c r="I31" s="23">
        <v>0</v>
      </c>
      <c r="J31" s="24">
        <v>1</v>
      </c>
      <c r="K31" s="23">
        <v>11.023999999999999</v>
      </c>
      <c r="L31" s="24">
        <v>1</v>
      </c>
      <c r="M31" s="23">
        <v>11.023999999999999</v>
      </c>
      <c r="N31" s="24">
        <v>0</v>
      </c>
      <c r="O31" s="23">
        <v>0</v>
      </c>
      <c r="P31" s="24">
        <v>0</v>
      </c>
      <c r="Q31" s="23">
        <v>0</v>
      </c>
      <c r="R31" s="23">
        <v>0</v>
      </c>
      <c r="S31" s="23">
        <v>0</v>
      </c>
      <c r="T31" s="24">
        <v>0</v>
      </c>
      <c r="U31" s="23">
        <v>0</v>
      </c>
      <c r="V31" s="24">
        <v>0</v>
      </c>
      <c r="W31" s="23">
        <v>0</v>
      </c>
      <c r="X31" s="23">
        <v>11.023999999999999</v>
      </c>
      <c r="Y31" s="5" t="s">
        <v>65</v>
      </c>
      <c r="Z31" s="5" t="s">
        <v>120</v>
      </c>
    </row>
    <row r="32" spans="1:27" s="8" customFormat="1" ht="38.25" x14ac:dyDescent="0.2">
      <c r="A32" s="4" t="s">
        <v>102</v>
      </c>
      <c r="B32" s="11" t="s">
        <v>57</v>
      </c>
      <c r="C32" s="23">
        <v>109.8</v>
      </c>
      <c r="D32" s="23">
        <v>14</v>
      </c>
      <c r="E32" s="23">
        <v>0</v>
      </c>
      <c r="F32" s="23">
        <v>6.2</v>
      </c>
      <c r="G32" s="23">
        <v>0</v>
      </c>
      <c r="H32" s="23">
        <v>0</v>
      </c>
      <c r="I32" s="23">
        <v>7.8</v>
      </c>
      <c r="J32" s="24">
        <v>0</v>
      </c>
      <c r="K32" s="23">
        <v>0</v>
      </c>
      <c r="L32" s="24">
        <v>0</v>
      </c>
      <c r="M32" s="23">
        <v>0</v>
      </c>
      <c r="N32" s="24">
        <v>0</v>
      </c>
      <c r="O32" s="23">
        <v>0</v>
      </c>
      <c r="P32" s="24">
        <v>0</v>
      </c>
      <c r="Q32" s="23">
        <v>0</v>
      </c>
      <c r="R32" s="23">
        <v>0</v>
      </c>
      <c r="S32" s="23">
        <v>0</v>
      </c>
      <c r="T32" s="24">
        <v>0</v>
      </c>
      <c r="U32" s="23">
        <v>0</v>
      </c>
      <c r="V32" s="24">
        <v>0</v>
      </c>
      <c r="W32" s="23">
        <v>0</v>
      </c>
      <c r="X32" s="23">
        <v>0</v>
      </c>
      <c r="Y32" s="5"/>
      <c r="Z32" s="5"/>
    </row>
    <row r="33" spans="1:27" s="8" customFormat="1" ht="51" x14ac:dyDescent="0.2">
      <c r="A33" s="4" t="s">
        <v>103</v>
      </c>
      <c r="B33" s="11" t="s">
        <v>58</v>
      </c>
      <c r="C33" s="23">
        <v>61.9</v>
      </c>
      <c r="D33" s="23">
        <v>1.9</v>
      </c>
      <c r="E33" s="23">
        <v>0.4</v>
      </c>
      <c r="F33" s="23">
        <v>1.5</v>
      </c>
      <c r="G33" s="23">
        <v>0</v>
      </c>
      <c r="H33" s="23">
        <v>0</v>
      </c>
      <c r="I33" s="23">
        <v>0</v>
      </c>
      <c r="J33" s="24">
        <v>1</v>
      </c>
      <c r="K33" s="23">
        <v>1.9</v>
      </c>
      <c r="L33" s="24">
        <v>1</v>
      </c>
      <c r="M33" s="23">
        <v>1.9</v>
      </c>
      <c r="N33" s="24">
        <v>1</v>
      </c>
      <c r="O33" s="23">
        <v>0.4</v>
      </c>
      <c r="P33" s="24">
        <v>1</v>
      </c>
      <c r="Q33" s="23">
        <v>0.4</v>
      </c>
      <c r="R33" s="23">
        <v>0</v>
      </c>
      <c r="S33" s="23">
        <v>0</v>
      </c>
      <c r="T33" s="24">
        <v>0</v>
      </c>
      <c r="U33" s="23">
        <v>0</v>
      </c>
      <c r="V33" s="24">
        <v>1</v>
      </c>
      <c r="W33" s="23">
        <v>1.9</v>
      </c>
      <c r="X33" s="23">
        <v>0.4</v>
      </c>
      <c r="Y33" s="5" t="s">
        <v>72</v>
      </c>
      <c r="Z33" s="5" t="s">
        <v>121</v>
      </c>
    </row>
    <row r="34" spans="1:27" s="8" customFormat="1" ht="38.25" x14ac:dyDescent="0.2">
      <c r="A34" s="6" t="s">
        <v>5</v>
      </c>
      <c r="B34" s="11" t="s">
        <v>59</v>
      </c>
      <c r="C34" s="23">
        <v>66.7</v>
      </c>
      <c r="D34" s="23">
        <v>11.9</v>
      </c>
      <c r="E34" s="23">
        <v>10.8</v>
      </c>
      <c r="F34" s="23">
        <v>0</v>
      </c>
      <c r="G34" s="23">
        <v>0</v>
      </c>
      <c r="H34" s="23">
        <v>0</v>
      </c>
      <c r="I34" s="23">
        <v>1.1000000000000001</v>
      </c>
      <c r="J34" s="24">
        <v>1</v>
      </c>
      <c r="K34" s="23">
        <v>11.9</v>
      </c>
      <c r="L34" s="24">
        <v>1</v>
      </c>
      <c r="M34" s="23">
        <v>11.9</v>
      </c>
      <c r="N34" s="24">
        <v>1</v>
      </c>
      <c r="O34" s="23">
        <v>10.8</v>
      </c>
      <c r="P34" s="24">
        <v>1</v>
      </c>
      <c r="Q34" s="23">
        <v>10.8</v>
      </c>
      <c r="R34" s="23">
        <v>0</v>
      </c>
      <c r="S34" s="23">
        <v>0</v>
      </c>
      <c r="T34" s="24">
        <v>0</v>
      </c>
      <c r="U34" s="23">
        <v>0</v>
      </c>
      <c r="V34" s="24">
        <v>1</v>
      </c>
      <c r="W34" s="23">
        <v>11.9</v>
      </c>
      <c r="X34" s="23">
        <v>10.8</v>
      </c>
      <c r="Y34" s="5" t="s">
        <v>67</v>
      </c>
      <c r="Z34" s="5" t="s">
        <v>122</v>
      </c>
    </row>
    <row r="35" spans="1:27" s="8" customFormat="1" ht="51" x14ac:dyDescent="0.2">
      <c r="A35" s="4" t="s">
        <v>104</v>
      </c>
      <c r="B35" s="11" t="s">
        <v>60</v>
      </c>
      <c r="C35" s="23">
        <v>943.9</v>
      </c>
      <c r="D35" s="23">
        <v>92.159000000000006</v>
      </c>
      <c r="E35" s="23">
        <v>84.495999999999995</v>
      </c>
      <c r="F35" s="23">
        <v>1.7130000000000001</v>
      </c>
      <c r="G35" s="23">
        <v>0</v>
      </c>
      <c r="H35" s="23">
        <v>5.95</v>
      </c>
      <c r="I35" s="23">
        <v>0</v>
      </c>
      <c r="J35" s="24">
        <v>1</v>
      </c>
      <c r="K35" s="23">
        <v>92.159000000000006</v>
      </c>
      <c r="L35" s="24">
        <v>1</v>
      </c>
      <c r="M35" s="23">
        <v>92.159000000000006</v>
      </c>
      <c r="N35" s="24">
        <v>0</v>
      </c>
      <c r="O35" s="23">
        <v>0</v>
      </c>
      <c r="P35" s="24">
        <v>0</v>
      </c>
      <c r="Q35" s="23">
        <v>0</v>
      </c>
      <c r="R35" s="23">
        <v>0</v>
      </c>
      <c r="S35" s="23">
        <v>0</v>
      </c>
      <c r="T35" s="24">
        <v>1</v>
      </c>
      <c r="U35" s="23">
        <v>92.16</v>
      </c>
      <c r="V35" s="24">
        <v>0</v>
      </c>
      <c r="W35" s="23">
        <v>0</v>
      </c>
      <c r="X35" s="23">
        <v>86.2</v>
      </c>
      <c r="Y35" s="5" t="s">
        <v>73</v>
      </c>
      <c r="Z35" s="5" t="s">
        <v>123</v>
      </c>
    </row>
    <row r="36" spans="1:27" s="8" customFormat="1" ht="51" x14ac:dyDescent="0.2">
      <c r="A36" s="4" t="s">
        <v>153</v>
      </c>
      <c r="B36" s="11" t="s">
        <v>61</v>
      </c>
      <c r="C36" s="23">
        <v>563.6</v>
      </c>
      <c r="D36" s="23">
        <v>33.585999999999999</v>
      </c>
      <c r="E36" s="23">
        <v>0</v>
      </c>
      <c r="F36" s="23">
        <v>2.8860000000000001</v>
      </c>
      <c r="G36" s="23">
        <v>30.7</v>
      </c>
      <c r="H36" s="23">
        <v>0</v>
      </c>
      <c r="I36" s="23">
        <v>0</v>
      </c>
      <c r="J36" s="24">
        <v>1</v>
      </c>
      <c r="K36" s="23">
        <v>33.585999999999999</v>
      </c>
      <c r="L36" s="24">
        <v>1</v>
      </c>
      <c r="M36" s="23">
        <v>33.585999999999999</v>
      </c>
      <c r="N36" s="24">
        <v>0</v>
      </c>
      <c r="O36" s="23">
        <v>0</v>
      </c>
      <c r="P36" s="24">
        <v>0</v>
      </c>
      <c r="Q36" s="23">
        <v>0</v>
      </c>
      <c r="R36" s="23">
        <v>0</v>
      </c>
      <c r="S36" s="23">
        <v>0</v>
      </c>
      <c r="T36" s="24">
        <v>1</v>
      </c>
      <c r="U36" s="23">
        <v>33.590000000000003</v>
      </c>
      <c r="V36" s="24">
        <v>0</v>
      </c>
      <c r="W36" s="23">
        <v>0</v>
      </c>
      <c r="X36" s="23">
        <v>2.8860000000000001</v>
      </c>
      <c r="Y36" s="5" t="s">
        <v>73</v>
      </c>
      <c r="Z36" s="5" t="s">
        <v>124</v>
      </c>
    </row>
    <row r="37" spans="1:27" s="8" customFormat="1" ht="38.25" x14ac:dyDescent="0.2">
      <c r="A37" s="4" t="s">
        <v>154</v>
      </c>
      <c r="B37" s="11" t="s">
        <v>28</v>
      </c>
      <c r="C37" s="23">
        <v>423.1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4">
        <v>0</v>
      </c>
      <c r="K37" s="23">
        <v>0</v>
      </c>
      <c r="L37" s="24">
        <v>0</v>
      </c>
      <c r="M37" s="23">
        <v>0</v>
      </c>
      <c r="N37" s="24">
        <v>0</v>
      </c>
      <c r="O37" s="23">
        <v>0</v>
      </c>
      <c r="P37" s="24">
        <v>0</v>
      </c>
      <c r="Q37" s="23">
        <v>0</v>
      </c>
      <c r="R37" s="23">
        <v>0</v>
      </c>
      <c r="S37" s="23">
        <v>0</v>
      </c>
      <c r="T37" s="24">
        <v>0</v>
      </c>
      <c r="U37" s="23">
        <v>0</v>
      </c>
      <c r="V37" s="24">
        <v>0</v>
      </c>
      <c r="W37" s="23">
        <v>0</v>
      </c>
      <c r="X37" s="23">
        <v>0</v>
      </c>
      <c r="Y37" s="5"/>
      <c r="Z37" s="5"/>
    </row>
    <row r="38" spans="1:27" s="8" customFormat="1" ht="38.25" x14ac:dyDescent="0.2">
      <c r="A38" s="4" t="s">
        <v>155</v>
      </c>
      <c r="B38" s="11" t="s">
        <v>29</v>
      </c>
      <c r="C38" s="23">
        <v>878.9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4">
        <v>0</v>
      </c>
      <c r="K38" s="23">
        <v>0</v>
      </c>
      <c r="L38" s="24">
        <v>0</v>
      </c>
      <c r="M38" s="23">
        <v>0</v>
      </c>
      <c r="N38" s="24">
        <v>0</v>
      </c>
      <c r="O38" s="23">
        <v>0</v>
      </c>
      <c r="P38" s="24">
        <v>0</v>
      </c>
      <c r="Q38" s="23">
        <v>0</v>
      </c>
      <c r="R38" s="23">
        <v>0</v>
      </c>
      <c r="S38" s="23">
        <v>0</v>
      </c>
      <c r="T38" s="24">
        <v>0</v>
      </c>
      <c r="U38" s="23">
        <v>0</v>
      </c>
      <c r="V38" s="24">
        <v>0</v>
      </c>
      <c r="W38" s="23">
        <v>0</v>
      </c>
      <c r="X38" s="23">
        <v>0</v>
      </c>
      <c r="Y38" s="5"/>
      <c r="Z38" s="5"/>
    </row>
    <row r="39" spans="1:27" s="8" customFormat="1" ht="15.75" x14ac:dyDescent="0.2">
      <c r="A39" s="2"/>
      <c r="B39" s="11"/>
      <c r="C39" s="25"/>
      <c r="D39" s="25"/>
      <c r="E39" s="25"/>
      <c r="F39" s="25"/>
      <c r="G39" s="25"/>
      <c r="H39" s="25"/>
      <c r="I39" s="25"/>
      <c r="J39" s="26"/>
      <c r="K39" s="23"/>
      <c r="L39" s="24"/>
      <c r="M39" s="23"/>
      <c r="N39" s="24"/>
      <c r="O39" s="23"/>
      <c r="P39" s="24"/>
      <c r="Q39" s="23"/>
      <c r="R39" s="23"/>
      <c r="S39" s="23"/>
      <c r="T39" s="24"/>
      <c r="U39" s="23"/>
      <c r="V39" s="24"/>
      <c r="W39" s="23"/>
      <c r="X39" s="23"/>
      <c r="Y39" s="10"/>
      <c r="Z39" s="10"/>
      <c r="AA39" s="15"/>
    </row>
    <row r="40" spans="1:27" s="15" customFormat="1" ht="27.75" customHeight="1" x14ac:dyDescent="0.2">
      <c r="A40" s="14" t="s">
        <v>3</v>
      </c>
      <c r="B40" s="28" t="s">
        <v>6</v>
      </c>
      <c r="C40" s="21">
        <f>SUM(C41:C85)</f>
        <v>14259.319</v>
      </c>
      <c r="D40" s="21">
        <f t="shared" ref="D40:X40" si="1">SUM(D41:D85)</f>
        <v>136.74831999999998</v>
      </c>
      <c r="E40" s="21">
        <f t="shared" si="1"/>
        <v>78.704149999999998</v>
      </c>
      <c r="F40" s="21">
        <f t="shared" si="1"/>
        <v>46.173390000000005</v>
      </c>
      <c r="G40" s="21">
        <f t="shared" si="1"/>
        <v>11.252000000000001</v>
      </c>
      <c r="H40" s="21">
        <f t="shared" si="1"/>
        <v>0</v>
      </c>
      <c r="I40" s="21">
        <f t="shared" si="1"/>
        <v>0.61878</v>
      </c>
      <c r="J40" s="22">
        <f t="shared" si="1"/>
        <v>15</v>
      </c>
      <c r="K40" s="21">
        <f t="shared" si="1"/>
        <v>107.16583999999999</v>
      </c>
      <c r="L40" s="22">
        <f t="shared" si="1"/>
        <v>14</v>
      </c>
      <c r="M40" s="21">
        <f t="shared" si="1"/>
        <v>107.05683999999999</v>
      </c>
      <c r="N40" s="22">
        <f t="shared" si="1"/>
        <v>3</v>
      </c>
      <c r="O40" s="21">
        <f t="shared" si="1"/>
        <v>33.206700000000005</v>
      </c>
      <c r="P40" s="22">
        <f t="shared" si="1"/>
        <v>2</v>
      </c>
      <c r="Q40" s="21">
        <f t="shared" si="1"/>
        <v>33.097700000000003</v>
      </c>
      <c r="R40" s="21">
        <f t="shared" si="1"/>
        <v>43.534999999999997</v>
      </c>
      <c r="S40" s="21">
        <f t="shared" si="1"/>
        <v>43.534999999999997</v>
      </c>
      <c r="T40" s="22">
        <f t="shared" si="1"/>
        <v>3</v>
      </c>
      <c r="U40" s="21">
        <f t="shared" si="1"/>
        <v>63.046699999999994</v>
      </c>
      <c r="V40" s="22">
        <f t="shared" si="1"/>
        <v>15</v>
      </c>
      <c r="W40" s="21">
        <f t="shared" si="1"/>
        <v>62.730840000000008</v>
      </c>
      <c r="X40" s="21">
        <f t="shared" si="1"/>
        <v>77.721169999999987</v>
      </c>
      <c r="Y40" s="20"/>
      <c r="Z40" s="20"/>
      <c r="AA40" s="8"/>
    </row>
    <row r="41" spans="1:27" s="8" customFormat="1" ht="38.25" x14ac:dyDescent="0.2">
      <c r="A41" s="4" t="s">
        <v>156</v>
      </c>
      <c r="B41" s="11" t="s">
        <v>198</v>
      </c>
      <c r="C41" s="23">
        <f>77300/1000</f>
        <v>77.3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4">
        <v>0</v>
      </c>
      <c r="K41" s="23">
        <v>0</v>
      </c>
      <c r="L41" s="24">
        <v>0</v>
      </c>
      <c r="M41" s="23">
        <v>0</v>
      </c>
      <c r="N41" s="24">
        <v>0</v>
      </c>
      <c r="O41" s="23">
        <v>0</v>
      </c>
      <c r="P41" s="24">
        <v>0</v>
      </c>
      <c r="Q41" s="23">
        <v>0</v>
      </c>
      <c r="R41" s="23">
        <v>0</v>
      </c>
      <c r="S41" s="23">
        <v>0</v>
      </c>
      <c r="T41" s="24">
        <v>0</v>
      </c>
      <c r="U41" s="23">
        <v>0</v>
      </c>
      <c r="V41" s="24">
        <v>0</v>
      </c>
      <c r="W41" s="23">
        <v>0</v>
      </c>
      <c r="X41" s="23">
        <v>0</v>
      </c>
      <c r="Y41" s="10"/>
      <c r="Z41" s="10"/>
    </row>
    <row r="42" spans="1:27" s="8" customFormat="1" ht="51" x14ac:dyDescent="0.2">
      <c r="A42" s="4" t="s">
        <v>157</v>
      </c>
      <c r="B42" s="11" t="s">
        <v>135</v>
      </c>
      <c r="C42" s="23">
        <f>539500/1000</f>
        <v>539.5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4">
        <v>0</v>
      </c>
      <c r="K42" s="23">
        <v>0</v>
      </c>
      <c r="L42" s="24">
        <v>0</v>
      </c>
      <c r="M42" s="23">
        <v>0</v>
      </c>
      <c r="N42" s="24">
        <v>0</v>
      </c>
      <c r="O42" s="23">
        <v>0</v>
      </c>
      <c r="P42" s="24">
        <v>0</v>
      </c>
      <c r="Q42" s="23">
        <v>0</v>
      </c>
      <c r="R42" s="23">
        <v>0</v>
      </c>
      <c r="S42" s="23">
        <v>0</v>
      </c>
      <c r="T42" s="24">
        <v>0</v>
      </c>
      <c r="U42" s="23">
        <v>0</v>
      </c>
      <c r="V42" s="24">
        <v>0</v>
      </c>
      <c r="W42" s="23">
        <v>0</v>
      </c>
      <c r="X42" s="23">
        <v>0</v>
      </c>
      <c r="Y42" s="10"/>
      <c r="Z42" s="10"/>
    </row>
    <row r="43" spans="1:27" s="8" customFormat="1" ht="38.25" x14ac:dyDescent="0.2">
      <c r="A43" s="4" t="s">
        <v>158</v>
      </c>
      <c r="B43" s="11" t="s">
        <v>199</v>
      </c>
      <c r="C43" s="23">
        <f>77300/1000</f>
        <v>77.3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4">
        <v>0</v>
      </c>
      <c r="K43" s="23">
        <v>0</v>
      </c>
      <c r="L43" s="24">
        <v>0</v>
      </c>
      <c r="M43" s="23">
        <v>0</v>
      </c>
      <c r="N43" s="24">
        <v>0</v>
      </c>
      <c r="O43" s="23">
        <v>0</v>
      </c>
      <c r="P43" s="24">
        <v>0</v>
      </c>
      <c r="Q43" s="23">
        <v>0</v>
      </c>
      <c r="R43" s="23">
        <v>0</v>
      </c>
      <c r="S43" s="23">
        <v>0</v>
      </c>
      <c r="T43" s="24">
        <v>0</v>
      </c>
      <c r="U43" s="23">
        <v>0</v>
      </c>
      <c r="V43" s="24">
        <v>0</v>
      </c>
      <c r="W43" s="23">
        <v>0</v>
      </c>
      <c r="X43" s="23">
        <v>0</v>
      </c>
      <c r="Y43" s="10"/>
      <c r="Z43" s="10"/>
    </row>
    <row r="44" spans="1:27" s="8" customFormat="1" ht="25.5" x14ac:dyDescent="0.2">
      <c r="A44" s="4" t="s">
        <v>159</v>
      </c>
      <c r="B44" s="11" t="s">
        <v>200</v>
      </c>
      <c r="C44" s="23">
        <f>77300/1000</f>
        <v>77.3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4">
        <v>0</v>
      </c>
      <c r="K44" s="23">
        <v>0</v>
      </c>
      <c r="L44" s="24">
        <v>0</v>
      </c>
      <c r="M44" s="23">
        <v>0</v>
      </c>
      <c r="N44" s="24">
        <v>0</v>
      </c>
      <c r="O44" s="23">
        <v>0</v>
      </c>
      <c r="P44" s="24">
        <v>0</v>
      </c>
      <c r="Q44" s="23">
        <v>0</v>
      </c>
      <c r="R44" s="23">
        <v>0</v>
      </c>
      <c r="S44" s="23">
        <v>0</v>
      </c>
      <c r="T44" s="24">
        <v>0</v>
      </c>
      <c r="U44" s="23">
        <v>0</v>
      </c>
      <c r="V44" s="24">
        <v>0</v>
      </c>
      <c r="W44" s="23">
        <v>0</v>
      </c>
      <c r="X44" s="23">
        <v>0</v>
      </c>
      <c r="Y44" s="10"/>
      <c r="Z44" s="10"/>
    </row>
    <row r="45" spans="1:27" s="8" customFormat="1" ht="38.25" x14ac:dyDescent="0.2">
      <c r="A45" s="4" t="s">
        <v>160</v>
      </c>
      <c r="B45" s="11" t="s">
        <v>201</v>
      </c>
      <c r="C45" s="23">
        <f>77300/1000</f>
        <v>77.3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4">
        <v>0</v>
      </c>
      <c r="K45" s="23">
        <v>0</v>
      </c>
      <c r="L45" s="24">
        <v>0</v>
      </c>
      <c r="M45" s="23">
        <v>0</v>
      </c>
      <c r="N45" s="24">
        <v>0</v>
      </c>
      <c r="O45" s="23">
        <v>0</v>
      </c>
      <c r="P45" s="24">
        <v>0</v>
      </c>
      <c r="Q45" s="23">
        <v>0</v>
      </c>
      <c r="R45" s="23">
        <v>0</v>
      </c>
      <c r="S45" s="23">
        <v>0</v>
      </c>
      <c r="T45" s="24">
        <v>0</v>
      </c>
      <c r="U45" s="23">
        <v>0</v>
      </c>
      <c r="V45" s="24">
        <v>0</v>
      </c>
      <c r="W45" s="23">
        <v>0</v>
      </c>
      <c r="X45" s="23">
        <v>0</v>
      </c>
      <c r="Y45" s="10"/>
      <c r="Z45" s="10"/>
    </row>
    <row r="46" spans="1:27" s="8" customFormat="1" ht="38.25" x14ac:dyDescent="0.2">
      <c r="A46" s="4" t="s">
        <v>161</v>
      </c>
      <c r="B46" s="11" t="s">
        <v>62</v>
      </c>
      <c r="C46" s="23">
        <f>109100/1000</f>
        <v>109.1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4">
        <v>0</v>
      </c>
      <c r="K46" s="23">
        <v>0</v>
      </c>
      <c r="L46" s="24">
        <v>0</v>
      </c>
      <c r="M46" s="23">
        <v>0</v>
      </c>
      <c r="N46" s="24">
        <v>0</v>
      </c>
      <c r="O46" s="23">
        <v>0</v>
      </c>
      <c r="P46" s="24">
        <v>0</v>
      </c>
      <c r="Q46" s="23">
        <v>0</v>
      </c>
      <c r="R46" s="23">
        <v>0</v>
      </c>
      <c r="S46" s="23">
        <v>0</v>
      </c>
      <c r="T46" s="24">
        <v>0</v>
      </c>
      <c r="U46" s="23">
        <v>0</v>
      </c>
      <c r="V46" s="24">
        <v>0</v>
      </c>
      <c r="W46" s="23">
        <v>0</v>
      </c>
      <c r="X46" s="23">
        <v>0</v>
      </c>
      <c r="Y46" s="10"/>
      <c r="Z46" s="10"/>
    </row>
    <row r="47" spans="1:27" s="8" customFormat="1" ht="38.25" x14ac:dyDescent="0.2">
      <c r="A47" s="4" t="s">
        <v>162</v>
      </c>
      <c r="B47" s="11" t="s">
        <v>125</v>
      </c>
      <c r="C47" s="23">
        <f>288300/1000</f>
        <v>288.3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4">
        <v>0</v>
      </c>
      <c r="K47" s="23">
        <v>0</v>
      </c>
      <c r="L47" s="24">
        <v>0</v>
      </c>
      <c r="M47" s="23">
        <v>0</v>
      </c>
      <c r="N47" s="24">
        <v>0</v>
      </c>
      <c r="O47" s="23">
        <v>0</v>
      </c>
      <c r="P47" s="24">
        <v>0</v>
      </c>
      <c r="Q47" s="23">
        <v>0</v>
      </c>
      <c r="R47" s="23">
        <v>0</v>
      </c>
      <c r="S47" s="23">
        <v>0</v>
      </c>
      <c r="T47" s="24">
        <v>0</v>
      </c>
      <c r="U47" s="23">
        <v>0</v>
      </c>
      <c r="V47" s="24">
        <v>0</v>
      </c>
      <c r="W47" s="23">
        <v>0</v>
      </c>
      <c r="X47" s="23">
        <v>0</v>
      </c>
      <c r="Y47" s="10"/>
      <c r="Z47" s="10"/>
    </row>
    <row r="48" spans="1:27" s="8" customFormat="1" ht="38.25" x14ac:dyDescent="0.2">
      <c r="A48" s="4" t="s">
        <v>163</v>
      </c>
      <c r="B48" s="11" t="s">
        <v>136</v>
      </c>
      <c r="C48" s="23">
        <f>109100/1000</f>
        <v>109.1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4">
        <v>0</v>
      </c>
      <c r="K48" s="23">
        <v>0</v>
      </c>
      <c r="L48" s="24">
        <v>0</v>
      </c>
      <c r="M48" s="23">
        <v>0</v>
      </c>
      <c r="N48" s="24">
        <v>0</v>
      </c>
      <c r="O48" s="23">
        <v>0</v>
      </c>
      <c r="P48" s="24">
        <v>0</v>
      </c>
      <c r="Q48" s="23">
        <v>0</v>
      </c>
      <c r="R48" s="23">
        <v>0</v>
      </c>
      <c r="S48" s="23">
        <v>0</v>
      </c>
      <c r="T48" s="24">
        <v>0</v>
      </c>
      <c r="U48" s="23">
        <v>0</v>
      </c>
      <c r="V48" s="24">
        <v>0</v>
      </c>
      <c r="W48" s="23">
        <v>0</v>
      </c>
      <c r="X48" s="23">
        <v>0</v>
      </c>
      <c r="Y48" s="10"/>
      <c r="Z48" s="10"/>
    </row>
    <row r="49" spans="1:26" s="8" customFormat="1" ht="38.25" x14ac:dyDescent="0.2">
      <c r="A49" s="4" t="s">
        <v>164</v>
      </c>
      <c r="B49" s="11" t="s">
        <v>137</v>
      </c>
      <c r="C49" s="23">
        <f>288300/1000</f>
        <v>288.3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4">
        <v>0</v>
      </c>
      <c r="K49" s="23">
        <v>0</v>
      </c>
      <c r="L49" s="24">
        <v>0</v>
      </c>
      <c r="M49" s="23">
        <v>0</v>
      </c>
      <c r="N49" s="24">
        <v>0</v>
      </c>
      <c r="O49" s="23">
        <v>0</v>
      </c>
      <c r="P49" s="24">
        <v>0</v>
      </c>
      <c r="Q49" s="23">
        <v>0</v>
      </c>
      <c r="R49" s="23">
        <v>0</v>
      </c>
      <c r="S49" s="23">
        <v>0</v>
      </c>
      <c r="T49" s="24">
        <v>0</v>
      </c>
      <c r="U49" s="23">
        <v>0</v>
      </c>
      <c r="V49" s="24">
        <v>0</v>
      </c>
      <c r="W49" s="23">
        <v>0</v>
      </c>
      <c r="X49" s="23">
        <v>0</v>
      </c>
      <c r="Y49" s="10"/>
      <c r="Z49" s="10"/>
    </row>
    <row r="50" spans="1:26" s="8" customFormat="1" ht="38.25" x14ac:dyDescent="0.2">
      <c r="A50" s="4" t="s">
        <v>165</v>
      </c>
      <c r="B50" s="11" t="s">
        <v>138</v>
      </c>
      <c r="C50" s="23">
        <f>109100/1000</f>
        <v>109.1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4">
        <v>0</v>
      </c>
      <c r="K50" s="23">
        <v>0</v>
      </c>
      <c r="L50" s="24">
        <v>0</v>
      </c>
      <c r="M50" s="23">
        <v>0</v>
      </c>
      <c r="N50" s="24">
        <v>0</v>
      </c>
      <c r="O50" s="23">
        <v>0</v>
      </c>
      <c r="P50" s="24">
        <v>0</v>
      </c>
      <c r="Q50" s="23">
        <v>0</v>
      </c>
      <c r="R50" s="23">
        <v>0</v>
      </c>
      <c r="S50" s="23">
        <v>0</v>
      </c>
      <c r="T50" s="24">
        <v>0</v>
      </c>
      <c r="U50" s="23">
        <v>0</v>
      </c>
      <c r="V50" s="24">
        <v>0</v>
      </c>
      <c r="W50" s="23">
        <v>0</v>
      </c>
      <c r="X50" s="23">
        <v>0</v>
      </c>
      <c r="Y50" s="9"/>
      <c r="Z50" s="9"/>
    </row>
    <row r="51" spans="1:26" s="8" customFormat="1" ht="38.25" x14ac:dyDescent="0.2">
      <c r="A51" s="4" t="s">
        <v>166</v>
      </c>
      <c r="B51" s="11" t="s">
        <v>139</v>
      </c>
      <c r="C51" s="23">
        <f>288300/1000</f>
        <v>288.3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4">
        <v>0</v>
      </c>
      <c r="K51" s="23">
        <v>0</v>
      </c>
      <c r="L51" s="24">
        <v>0</v>
      </c>
      <c r="M51" s="23">
        <v>0</v>
      </c>
      <c r="N51" s="24">
        <v>0</v>
      </c>
      <c r="O51" s="23">
        <v>0</v>
      </c>
      <c r="P51" s="24">
        <v>0</v>
      </c>
      <c r="Q51" s="23">
        <v>0</v>
      </c>
      <c r="R51" s="23">
        <v>0</v>
      </c>
      <c r="S51" s="23">
        <v>0</v>
      </c>
      <c r="T51" s="24">
        <v>0</v>
      </c>
      <c r="U51" s="23">
        <v>0</v>
      </c>
      <c r="V51" s="24">
        <v>0</v>
      </c>
      <c r="W51" s="23">
        <v>0</v>
      </c>
      <c r="X51" s="23">
        <v>0</v>
      </c>
      <c r="Y51" s="9"/>
      <c r="Z51" s="9"/>
    </row>
    <row r="52" spans="1:26" s="8" customFormat="1" ht="38.25" x14ac:dyDescent="0.2">
      <c r="A52" s="4" t="s">
        <v>167</v>
      </c>
      <c r="B52" s="11" t="s">
        <v>140</v>
      </c>
      <c r="C52" s="23">
        <f>109100/1000</f>
        <v>109.1</v>
      </c>
      <c r="D52" s="23">
        <f>8090/1000</f>
        <v>8.09</v>
      </c>
      <c r="E52" s="23">
        <v>0</v>
      </c>
      <c r="F52" s="23">
        <f>8090/1000</f>
        <v>8.09</v>
      </c>
      <c r="G52" s="23">
        <v>0</v>
      </c>
      <c r="H52" s="23">
        <v>0</v>
      </c>
      <c r="I52" s="23">
        <v>0</v>
      </c>
      <c r="J52" s="24">
        <v>1</v>
      </c>
      <c r="K52" s="23">
        <f>8090/1000</f>
        <v>8.09</v>
      </c>
      <c r="L52" s="24">
        <v>1</v>
      </c>
      <c r="M52" s="23">
        <f>8090/1000</f>
        <v>8.09</v>
      </c>
      <c r="N52" s="24">
        <v>0</v>
      </c>
      <c r="O52" s="23">
        <v>0</v>
      </c>
      <c r="P52" s="24">
        <v>0</v>
      </c>
      <c r="Q52" s="23">
        <v>0</v>
      </c>
      <c r="R52" s="23">
        <v>0</v>
      </c>
      <c r="S52" s="23">
        <v>0</v>
      </c>
      <c r="T52" s="24">
        <v>0</v>
      </c>
      <c r="U52" s="23">
        <v>0</v>
      </c>
      <c r="V52" s="24">
        <v>1</v>
      </c>
      <c r="W52" s="23">
        <f>8090/1000</f>
        <v>8.09</v>
      </c>
      <c r="X52" s="23">
        <f>8090/1000</f>
        <v>8.09</v>
      </c>
      <c r="Y52" s="10" t="s">
        <v>66</v>
      </c>
      <c r="Z52" s="10" t="s">
        <v>74</v>
      </c>
    </row>
    <row r="53" spans="1:26" s="8" customFormat="1" ht="38.25" x14ac:dyDescent="0.2">
      <c r="A53" s="4" t="s">
        <v>1</v>
      </c>
      <c r="B53" s="11" t="s">
        <v>141</v>
      </c>
      <c r="C53" s="23">
        <f>54800/1000</f>
        <v>54.8</v>
      </c>
      <c r="D53" s="23">
        <f>1700/1000</f>
        <v>1.7</v>
      </c>
      <c r="E53" s="23">
        <v>0</v>
      </c>
      <c r="F53" s="23">
        <f>1700/1000</f>
        <v>1.7</v>
      </c>
      <c r="G53" s="23">
        <v>0</v>
      </c>
      <c r="H53" s="23">
        <v>0</v>
      </c>
      <c r="I53" s="23">
        <v>0</v>
      </c>
      <c r="J53" s="24">
        <v>1</v>
      </c>
      <c r="K53" s="23">
        <f>1700/1000</f>
        <v>1.7</v>
      </c>
      <c r="L53" s="24">
        <v>1</v>
      </c>
      <c r="M53" s="23">
        <f>1700/1000</f>
        <v>1.7</v>
      </c>
      <c r="N53" s="24">
        <v>0</v>
      </c>
      <c r="O53" s="23">
        <v>0</v>
      </c>
      <c r="P53" s="24">
        <v>0</v>
      </c>
      <c r="Q53" s="23">
        <v>0</v>
      </c>
      <c r="R53" s="23">
        <v>0</v>
      </c>
      <c r="S53" s="23">
        <v>0</v>
      </c>
      <c r="T53" s="24">
        <v>0</v>
      </c>
      <c r="U53" s="23">
        <v>0</v>
      </c>
      <c r="V53" s="24">
        <v>1</v>
      </c>
      <c r="W53" s="23">
        <f>1700/1000</f>
        <v>1.7</v>
      </c>
      <c r="X53" s="23">
        <f>1700/1000</f>
        <v>1.7</v>
      </c>
      <c r="Y53" s="10" t="s">
        <v>66</v>
      </c>
      <c r="Z53" s="10" t="s">
        <v>75</v>
      </c>
    </row>
    <row r="54" spans="1:26" s="8" customFormat="1" ht="38.25" x14ac:dyDescent="0.2">
      <c r="A54" s="4" t="s">
        <v>168</v>
      </c>
      <c r="B54" s="11" t="s">
        <v>142</v>
      </c>
      <c r="C54" s="23">
        <f>109100/1000</f>
        <v>109.1</v>
      </c>
      <c r="D54" s="23">
        <f>8165/1000</f>
        <v>8.1649999999999991</v>
      </c>
      <c r="E54" s="23">
        <v>0</v>
      </c>
      <c r="F54" s="23">
        <f>8165/1000</f>
        <v>8.1649999999999991</v>
      </c>
      <c r="G54" s="23">
        <v>0</v>
      </c>
      <c r="H54" s="23">
        <v>0</v>
      </c>
      <c r="I54" s="23">
        <v>0</v>
      </c>
      <c r="J54" s="24">
        <v>1</v>
      </c>
      <c r="K54" s="23">
        <f>8165/1000</f>
        <v>8.1649999999999991</v>
      </c>
      <c r="L54" s="24">
        <v>1</v>
      </c>
      <c r="M54" s="23">
        <f>8165/1000</f>
        <v>8.1649999999999991</v>
      </c>
      <c r="N54" s="24">
        <v>0</v>
      </c>
      <c r="O54" s="23">
        <v>0</v>
      </c>
      <c r="P54" s="24">
        <v>0</v>
      </c>
      <c r="Q54" s="23">
        <v>0</v>
      </c>
      <c r="R54" s="23">
        <v>0</v>
      </c>
      <c r="S54" s="23">
        <v>0</v>
      </c>
      <c r="T54" s="24">
        <v>0</v>
      </c>
      <c r="U54" s="23">
        <v>0</v>
      </c>
      <c r="V54" s="24">
        <v>1</v>
      </c>
      <c r="W54" s="23">
        <f>8165/1000</f>
        <v>8.1649999999999991</v>
      </c>
      <c r="X54" s="23">
        <f>8165/1000</f>
        <v>8.1649999999999991</v>
      </c>
      <c r="Y54" s="10" t="s">
        <v>66</v>
      </c>
      <c r="Z54" s="10" t="s">
        <v>76</v>
      </c>
    </row>
    <row r="55" spans="1:26" s="8" customFormat="1" ht="38.25" x14ac:dyDescent="0.2">
      <c r="A55" s="4" t="s">
        <v>169</v>
      </c>
      <c r="B55" s="11" t="s">
        <v>143</v>
      </c>
      <c r="C55" s="23">
        <f>103173/1000</f>
        <v>103.173</v>
      </c>
      <c r="D55" s="23">
        <f>6095/1000</f>
        <v>6.0949999999999998</v>
      </c>
      <c r="E55" s="23">
        <v>0</v>
      </c>
      <c r="F55" s="23">
        <f>6095/1000</f>
        <v>6.0949999999999998</v>
      </c>
      <c r="G55" s="23">
        <v>0</v>
      </c>
      <c r="H55" s="23">
        <v>0</v>
      </c>
      <c r="I55" s="23">
        <v>0</v>
      </c>
      <c r="J55" s="24">
        <v>1</v>
      </c>
      <c r="K55" s="23">
        <f>6095/1000</f>
        <v>6.0949999999999998</v>
      </c>
      <c r="L55" s="24">
        <v>1</v>
      </c>
      <c r="M55" s="23">
        <f>6095/1000</f>
        <v>6.0949999999999998</v>
      </c>
      <c r="N55" s="24">
        <v>0</v>
      </c>
      <c r="O55" s="23">
        <v>0</v>
      </c>
      <c r="P55" s="24">
        <v>0</v>
      </c>
      <c r="Q55" s="23">
        <v>0</v>
      </c>
      <c r="R55" s="23">
        <v>0</v>
      </c>
      <c r="S55" s="23">
        <v>0</v>
      </c>
      <c r="T55" s="24">
        <v>0</v>
      </c>
      <c r="U55" s="23">
        <v>0</v>
      </c>
      <c r="V55" s="24">
        <v>1</v>
      </c>
      <c r="W55" s="23">
        <f>6095/1000</f>
        <v>6.0949999999999998</v>
      </c>
      <c r="X55" s="23">
        <f>6095/1000</f>
        <v>6.0949999999999998</v>
      </c>
      <c r="Y55" s="10" t="s">
        <v>66</v>
      </c>
      <c r="Z55" s="10" t="s">
        <v>77</v>
      </c>
    </row>
    <row r="56" spans="1:26" s="8" customFormat="1" ht="51" x14ac:dyDescent="0.2">
      <c r="A56" s="4" t="s">
        <v>170</v>
      </c>
      <c r="B56" s="11" t="s">
        <v>144</v>
      </c>
      <c r="C56" s="23">
        <f t="shared" ref="C56:C66" si="2">109100/1000</f>
        <v>109.1</v>
      </c>
      <c r="D56" s="23">
        <f>5399.39/1000</f>
        <v>5.3993900000000004</v>
      </c>
      <c r="E56" s="23">
        <v>0</v>
      </c>
      <c r="F56" s="23">
        <f>5399.39/1000</f>
        <v>5.3993900000000004</v>
      </c>
      <c r="G56" s="23">
        <v>0</v>
      </c>
      <c r="H56" s="23">
        <v>0</v>
      </c>
      <c r="I56" s="23">
        <v>0</v>
      </c>
      <c r="J56" s="24">
        <v>1</v>
      </c>
      <c r="K56" s="23">
        <f>5399.39/1000</f>
        <v>5.3993900000000004</v>
      </c>
      <c r="L56" s="24">
        <v>1</v>
      </c>
      <c r="M56" s="23">
        <f>5399.39/1000</f>
        <v>5.3993900000000004</v>
      </c>
      <c r="N56" s="24">
        <v>0</v>
      </c>
      <c r="O56" s="23">
        <v>0</v>
      </c>
      <c r="P56" s="24">
        <v>0</v>
      </c>
      <c r="Q56" s="23">
        <v>0</v>
      </c>
      <c r="R56" s="23">
        <v>0</v>
      </c>
      <c r="S56" s="23">
        <v>0</v>
      </c>
      <c r="T56" s="24">
        <v>0</v>
      </c>
      <c r="U56" s="23">
        <v>0</v>
      </c>
      <c r="V56" s="24">
        <v>1</v>
      </c>
      <c r="W56" s="23">
        <f>5399.39/1000</f>
        <v>5.3993900000000004</v>
      </c>
      <c r="X56" s="23">
        <f>3608/1000</f>
        <v>3.6080000000000001</v>
      </c>
      <c r="Y56" s="10" t="s">
        <v>66</v>
      </c>
      <c r="Z56" s="10" t="s">
        <v>78</v>
      </c>
    </row>
    <row r="57" spans="1:26" s="8" customFormat="1" ht="38.25" x14ac:dyDescent="0.2">
      <c r="A57" s="4" t="s">
        <v>171</v>
      </c>
      <c r="B57" s="11" t="s">
        <v>145</v>
      </c>
      <c r="C57" s="23">
        <f t="shared" si="2"/>
        <v>109.1</v>
      </c>
      <c r="D57" s="23">
        <f>1400/1000</f>
        <v>1.4</v>
      </c>
      <c r="E57" s="23">
        <v>0</v>
      </c>
      <c r="F57" s="23">
        <f>1400/1000</f>
        <v>1.4</v>
      </c>
      <c r="G57" s="23">
        <v>0</v>
      </c>
      <c r="H57" s="23">
        <v>0</v>
      </c>
      <c r="I57" s="23">
        <v>0</v>
      </c>
      <c r="J57" s="24">
        <v>1</v>
      </c>
      <c r="K57" s="23">
        <f>1400/1000</f>
        <v>1.4</v>
      </c>
      <c r="L57" s="24">
        <v>1</v>
      </c>
      <c r="M57" s="23">
        <f>1400/1000</f>
        <v>1.4</v>
      </c>
      <c r="N57" s="24">
        <v>0</v>
      </c>
      <c r="O57" s="23">
        <v>0</v>
      </c>
      <c r="P57" s="24">
        <v>0</v>
      </c>
      <c r="Q57" s="23">
        <v>0</v>
      </c>
      <c r="R57" s="23">
        <v>0</v>
      </c>
      <c r="S57" s="23">
        <v>0</v>
      </c>
      <c r="T57" s="24">
        <v>0</v>
      </c>
      <c r="U57" s="23">
        <v>0</v>
      </c>
      <c r="V57" s="24">
        <v>1</v>
      </c>
      <c r="W57" s="23">
        <f>1400/1000</f>
        <v>1.4</v>
      </c>
      <c r="X57" s="23">
        <f>1400/1000</f>
        <v>1.4</v>
      </c>
      <c r="Y57" s="10" t="s">
        <v>66</v>
      </c>
      <c r="Z57" s="10" t="s">
        <v>71</v>
      </c>
    </row>
    <row r="58" spans="1:26" s="8" customFormat="1" ht="51" x14ac:dyDescent="0.2">
      <c r="A58" s="4" t="s">
        <v>172</v>
      </c>
      <c r="B58" s="11" t="s">
        <v>146</v>
      </c>
      <c r="C58" s="23">
        <f t="shared" si="2"/>
        <v>109.1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4">
        <v>0</v>
      </c>
      <c r="K58" s="23">
        <v>0</v>
      </c>
      <c r="L58" s="24">
        <v>0</v>
      </c>
      <c r="M58" s="23">
        <v>0</v>
      </c>
      <c r="N58" s="24">
        <v>0</v>
      </c>
      <c r="O58" s="23">
        <v>0</v>
      </c>
      <c r="P58" s="24">
        <v>0</v>
      </c>
      <c r="Q58" s="23">
        <v>0</v>
      </c>
      <c r="R58" s="23">
        <v>0</v>
      </c>
      <c r="S58" s="23">
        <v>0</v>
      </c>
      <c r="T58" s="24">
        <v>0</v>
      </c>
      <c r="U58" s="23">
        <v>0</v>
      </c>
      <c r="V58" s="24">
        <v>0</v>
      </c>
      <c r="W58" s="23">
        <v>0</v>
      </c>
      <c r="X58" s="23">
        <v>0</v>
      </c>
      <c r="Y58" s="10"/>
      <c r="Z58" s="10"/>
    </row>
    <row r="59" spans="1:26" s="8" customFormat="1" ht="38.25" x14ac:dyDescent="0.2">
      <c r="A59" s="4" t="s">
        <v>173</v>
      </c>
      <c r="B59" s="11" t="s">
        <v>147</v>
      </c>
      <c r="C59" s="23">
        <f t="shared" si="2"/>
        <v>109.1</v>
      </c>
      <c r="D59" s="23">
        <f>5175/1000</f>
        <v>5.1749999999999998</v>
      </c>
      <c r="E59" s="23">
        <v>0</v>
      </c>
      <c r="F59" s="23">
        <f>5175/1000</f>
        <v>5.1749999999999998</v>
      </c>
      <c r="G59" s="23">
        <v>0</v>
      </c>
      <c r="H59" s="23">
        <v>0</v>
      </c>
      <c r="I59" s="23">
        <v>0</v>
      </c>
      <c r="J59" s="24">
        <v>1</v>
      </c>
      <c r="K59" s="23">
        <f>5175/1000</f>
        <v>5.1749999999999998</v>
      </c>
      <c r="L59" s="24">
        <v>1</v>
      </c>
      <c r="M59" s="23">
        <f>5175/1000</f>
        <v>5.1749999999999998</v>
      </c>
      <c r="N59" s="24">
        <v>0</v>
      </c>
      <c r="O59" s="23">
        <v>0</v>
      </c>
      <c r="P59" s="24">
        <v>0</v>
      </c>
      <c r="Q59" s="23">
        <v>0</v>
      </c>
      <c r="R59" s="23">
        <v>0</v>
      </c>
      <c r="S59" s="23">
        <v>0</v>
      </c>
      <c r="T59" s="24">
        <v>0</v>
      </c>
      <c r="U59" s="23">
        <v>0</v>
      </c>
      <c r="V59" s="24">
        <v>1</v>
      </c>
      <c r="W59" s="23">
        <f>5175/1000</f>
        <v>5.1749999999999998</v>
      </c>
      <c r="X59" s="23">
        <f>5175/1000</f>
        <v>5.1749999999999998</v>
      </c>
      <c r="Y59" s="10" t="s">
        <v>66</v>
      </c>
      <c r="Z59" s="10" t="s">
        <v>75</v>
      </c>
    </row>
    <row r="60" spans="1:26" s="8" customFormat="1" ht="51" x14ac:dyDescent="0.2">
      <c r="A60" s="4" t="s">
        <v>174</v>
      </c>
      <c r="B60" s="11" t="s">
        <v>148</v>
      </c>
      <c r="C60" s="23">
        <f t="shared" si="2"/>
        <v>109.1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4">
        <v>0</v>
      </c>
      <c r="K60" s="23">
        <v>0</v>
      </c>
      <c r="L60" s="24">
        <v>0</v>
      </c>
      <c r="M60" s="23">
        <v>0</v>
      </c>
      <c r="N60" s="24">
        <v>0</v>
      </c>
      <c r="O60" s="23">
        <v>0</v>
      </c>
      <c r="P60" s="24">
        <v>0</v>
      </c>
      <c r="Q60" s="23">
        <v>0</v>
      </c>
      <c r="R60" s="23">
        <v>0</v>
      </c>
      <c r="S60" s="23">
        <v>0</v>
      </c>
      <c r="T60" s="24">
        <v>0</v>
      </c>
      <c r="U60" s="23">
        <v>0</v>
      </c>
      <c r="V60" s="24">
        <v>0</v>
      </c>
      <c r="W60" s="23">
        <v>0</v>
      </c>
      <c r="X60" s="23">
        <v>0</v>
      </c>
      <c r="Y60" s="10"/>
      <c r="Z60" s="10"/>
    </row>
    <row r="61" spans="1:26" s="8" customFormat="1" ht="38.25" x14ac:dyDescent="0.2">
      <c r="A61" s="4" t="s">
        <v>175</v>
      </c>
      <c r="B61" s="11" t="s">
        <v>126</v>
      </c>
      <c r="C61" s="23">
        <f t="shared" si="2"/>
        <v>109.1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4">
        <v>0</v>
      </c>
      <c r="K61" s="23">
        <v>0</v>
      </c>
      <c r="L61" s="24">
        <v>0</v>
      </c>
      <c r="M61" s="23">
        <v>0</v>
      </c>
      <c r="N61" s="24">
        <v>0</v>
      </c>
      <c r="O61" s="23">
        <v>0</v>
      </c>
      <c r="P61" s="24">
        <v>0</v>
      </c>
      <c r="Q61" s="23">
        <v>0</v>
      </c>
      <c r="R61" s="23">
        <v>0</v>
      </c>
      <c r="S61" s="23">
        <v>0</v>
      </c>
      <c r="T61" s="24">
        <v>0</v>
      </c>
      <c r="U61" s="23">
        <v>0</v>
      </c>
      <c r="V61" s="24">
        <v>0</v>
      </c>
      <c r="W61" s="23">
        <v>0</v>
      </c>
      <c r="X61" s="23">
        <v>0</v>
      </c>
      <c r="Y61" s="10"/>
      <c r="Z61" s="10"/>
    </row>
    <row r="62" spans="1:26" s="8" customFormat="1" ht="51" x14ac:dyDescent="0.2">
      <c r="A62" s="4" t="s">
        <v>176</v>
      </c>
      <c r="B62" s="11" t="s">
        <v>149</v>
      </c>
      <c r="C62" s="23">
        <f t="shared" si="2"/>
        <v>109.1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4">
        <v>0</v>
      </c>
      <c r="K62" s="23">
        <v>0</v>
      </c>
      <c r="L62" s="24">
        <v>0</v>
      </c>
      <c r="M62" s="23">
        <v>0</v>
      </c>
      <c r="N62" s="24">
        <v>0</v>
      </c>
      <c r="O62" s="23">
        <v>0</v>
      </c>
      <c r="P62" s="24">
        <v>0</v>
      </c>
      <c r="Q62" s="23">
        <v>0</v>
      </c>
      <c r="R62" s="23">
        <v>0</v>
      </c>
      <c r="S62" s="23">
        <v>0</v>
      </c>
      <c r="T62" s="24">
        <v>0</v>
      </c>
      <c r="U62" s="23">
        <v>0</v>
      </c>
      <c r="V62" s="24">
        <v>0</v>
      </c>
      <c r="W62" s="23">
        <v>0</v>
      </c>
      <c r="X62" s="23">
        <v>0</v>
      </c>
      <c r="Y62" s="10"/>
      <c r="Z62" s="10"/>
    </row>
    <row r="63" spans="1:26" s="8" customFormat="1" ht="38.25" x14ac:dyDescent="0.2">
      <c r="A63" s="4" t="s">
        <v>177</v>
      </c>
      <c r="B63" s="11" t="s">
        <v>127</v>
      </c>
      <c r="C63" s="23">
        <f t="shared" si="2"/>
        <v>109.1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4">
        <v>0</v>
      </c>
      <c r="K63" s="23">
        <v>0</v>
      </c>
      <c r="L63" s="24">
        <v>0</v>
      </c>
      <c r="M63" s="23">
        <v>0</v>
      </c>
      <c r="N63" s="24">
        <v>0</v>
      </c>
      <c r="O63" s="23">
        <v>0</v>
      </c>
      <c r="P63" s="24">
        <v>0</v>
      </c>
      <c r="Q63" s="23">
        <v>0</v>
      </c>
      <c r="R63" s="23">
        <v>0</v>
      </c>
      <c r="S63" s="23">
        <v>0</v>
      </c>
      <c r="T63" s="24">
        <v>0</v>
      </c>
      <c r="U63" s="23">
        <v>0</v>
      </c>
      <c r="V63" s="24">
        <v>0</v>
      </c>
      <c r="W63" s="23">
        <v>0</v>
      </c>
      <c r="X63" s="23">
        <v>0</v>
      </c>
      <c r="Y63" s="10"/>
      <c r="Z63" s="10"/>
    </row>
    <row r="64" spans="1:26" s="8" customFormat="1" ht="38.25" x14ac:dyDescent="0.2">
      <c r="A64" s="4" t="s">
        <v>178</v>
      </c>
      <c r="B64" s="11" t="s">
        <v>128</v>
      </c>
      <c r="C64" s="23">
        <f t="shared" si="2"/>
        <v>109.1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4">
        <v>0</v>
      </c>
      <c r="K64" s="23">
        <v>0</v>
      </c>
      <c r="L64" s="24">
        <v>0</v>
      </c>
      <c r="M64" s="23">
        <v>0</v>
      </c>
      <c r="N64" s="24">
        <v>0</v>
      </c>
      <c r="O64" s="23">
        <v>0</v>
      </c>
      <c r="P64" s="24">
        <v>0</v>
      </c>
      <c r="Q64" s="23">
        <v>0</v>
      </c>
      <c r="R64" s="23">
        <v>0</v>
      </c>
      <c r="S64" s="23">
        <v>0</v>
      </c>
      <c r="T64" s="24">
        <v>0</v>
      </c>
      <c r="U64" s="23">
        <v>0</v>
      </c>
      <c r="V64" s="24">
        <v>0</v>
      </c>
      <c r="W64" s="23">
        <v>0</v>
      </c>
      <c r="X64" s="23">
        <v>0</v>
      </c>
      <c r="Y64" s="10"/>
      <c r="Z64" s="10"/>
    </row>
    <row r="65" spans="1:26" s="8" customFormat="1" ht="38.25" x14ac:dyDescent="0.2">
      <c r="A65" s="4" t="s">
        <v>179</v>
      </c>
      <c r="B65" s="11" t="s">
        <v>129</v>
      </c>
      <c r="C65" s="23">
        <f t="shared" si="2"/>
        <v>109.1</v>
      </c>
      <c r="D65" s="23">
        <f>2005/1000</f>
        <v>2.0049999999999999</v>
      </c>
      <c r="E65" s="23">
        <v>0</v>
      </c>
      <c r="F65" s="23">
        <f>2005/1000</f>
        <v>2.0049999999999999</v>
      </c>
      <c r="G65" s="23">
        <v>0</v>
      </c>
      <c r="H65" s="23">
        <v>0</v>
      </c>
      <c r="I65" s="23">
        <v>0</v>
      </c>
      <c r="J65" s="24">
        <v>1</v>
      </c>
      <c r="K65" s="23">
        <f>2005/1000</f>
        <v>2.0049999999999999</v>
      </c>
      <c r="L65" s="24">
        <v>1</v>
      </c>
      <c r="M65" s="23">
        <f>2005/1000</f>
        <v>2.0049999999999999</v>
      </c>
      <c r="N65" s="24">
        <v>0</v>
      </c>
      <c r="O65" s="23">
        <v>0</v>
      </c>
      <c r="P65" s="24">
        <v>0</v>
      </c>
      <c r="Q65" s="23">
        <v>0</v>
      </c>
      <c r="R65" s="23">
        <v>0</v>
      </c>
      <c r="S65" s="23">
        <v>0</v>
      </c>
      <c r="T65" s="24">
        <v>0</v>
      </c>
      <c r="U65" s="23">
        <v>0</v>
      </c>
      <c r="V65" s="24">
        <v>1</v>
      </c>
      <c r="W65" s="23">
        <f>2005/1000</f>
        <v>2.0049999999999999</v>
      </c>
      <c r="X65" s="23">
        <f>2005/1000</f>
        <v>2.0049999999999999</v>
      </c>
      <c r="Y65" s="10" t="s">
        <v>66</v>
      </c>
      <c r="Z65" s="10" t="s">
        <v>78</v>
      </c>
    </row>
    <row r="66" spans="1:26" s="8" customFormat="1" ht="51" x14ac:dyDescent="0.2">
      <c r="A66" s="4" t="s">
        <v>180</v>
      </c>
      <c r="B66" s="11" t="s">
        <v>130</v>
      </c>
      <c r="C66" s="23">
        <f t="shared" si="2"/>
        <v>109.1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4">
        <v>0</v>
      </c>
      <c r="K66" s="23">
        <v>0</v>
      </c>
      <c r="L66" s="24">
        <v>0</v>
      </c>
      <c r="M66" s="23">
        <v>0</v>
      </c>
      <c r="N66" s="24">
        <v>0</v>
      </c>
      <c r="O66" s="23">
        <v>0</v>
      </c>
      <c r="P66" s="24">
        <v>0</v>
      </c>
      <c r="Q66" s="23">
        <v>0</v>
      </c>
      <c r="R66" s="23">
        <v>0</v>
      </c>
      <c r="S66" s="23">
        <v>0</v>
      </c>
      <c r="T66" s="24">
        <v>0</v>
      </c>
      <c r="U66" s="23">
        <v>0</v>
      </c>
      <c r="V66" s="24">
        <v>0</v>
      </c>
      <c r="W66" s="23">
        <v>0</v>
      </c>
      <c r="X66" s="23">
        <v>0</v>
      </c>
      <c r="Y66" s="10"/>
      <c r="Z66" s="10"/>
    </row>
    <row r="67" spans="1:26" s="8" customFormat="1" ht="51" x14ac:dyDescent="0.2">
      <c r="A67" s="4" t="s">
        <v>181</v>
      </c>
      <c r="B67" s="11" t="s">
        <v>131</v>
      </c>
      <c r="C67" s="23">
        <f>288300/1000</f>
        <v>288.3</v>
      </c>
      <c r="D67" s="23">
        <f>8035/1000</f>
        <v>8.0350000000000001</v>
      </c>
      <c r="E67" s="23">
        <v>0</v>
      </c>
      <c r="F67" s="23">
        <f>8035/1000</f>
        <v>8.0350000000000001</v>
      </c>
      <c r="G67" s="23">
        <v>0</v>
      </c>
      <c r="H67" s="23">
        <v>0</v>
      </c>
      <c r="I67" s="23">
        <v>0</v>
      </c>
      <c r="J67" s="24">
        <v>1</v>
      </c>
      <c r="K67" s="23">
        <f>8035/1000</f>
        <v>8.0350000000000001</v>
      </c>
      <c r="L67" s="24">
        <v>1</v>
      </c>
      <c r="M67" s="23">
        <f>8035/1000</f>
        <v>8.0350000000000001</v>
      </c>
      <c r="N67" s="24">
        <v>0</v>
      </c>
      <c r="O67" s="23">
        <v>0</v>
      </c>
      <c r="P67" s="24">
        <v>0</v>
      </c>
      <c r="Q67" s="23">
        <v>0</v>
      </c>
      <c r="R67" s="23">
        <v>0</v>
      </c>
      <c r="S67" s="23">
        <v>0</v>
      </c>
      <c r="T67" s="24">
        <v>0</v>
      </c>
      <c r="U67" s="23">
        <v>0</v>
      </c>
      <c r="V67" s="24">
        <v>1</v>
      </c>
      <c r="W67" s="23">
        <f>8035/1000</f>
        <v>8.0350000000000001</v>
      </c>
      <c r="X67" s="23">
        <f>8035/1000</f>
        <v>8.0350000000000001</v>
      </c>
      <c r="Y67" s="10" t="s">
        <v>66</v>
      </c>
      <c r="Z67" s="10" t="s">
        <v>79</v>
      </c>
    </row>
    <row r="68" spans="1:26" s="8" customFormat="1" ht="38.25" x14ac:dyDescent="0.2">
      <c r="A68" s="4" t="s">
        <v>182</v>
      </c>
      <c r="B68" s="11" t="s">
        <v>202</v>
      </c>
      <c r="C68" s="23">
        <f>176596/1000</f>
        <v>176.596</v>
      </c>
      <c r="D68" s="23">
        <f>14486/1000</f>
        <v>14.486000000000001</v>
      </c>
      <c r="E68" s="23">
        <f>14486/1000</f>
        <v>14.486000000000001</v>
      </c>
      <c r="F68" s="23">
        <v>0</v>
      </c>
      <c r="G68" s="23">
        <v>0</v>
      </c>
      <c r="H68" s="23">
        <v>0</v>
      </c>
      <c r="I68" s="23">
        <v>0</v>
      </c>
      <c r="J68" s="24">
        <v>1</v>
      </c>
      <c r="K68" s="23">
        <f>14486/1000</f>
        <v>14.486000000000001</v>
      </c>
      <c r="L68" s="24">
        <v>1</v>
      </c>
      <c r="M68" s="23">
        <f>14486/1000</f>
        <v>14.486000000000001</v>
      </c>
      <c r="N68" s="24">
        <v>1</v>
      </c>
      <c r="O68" s="23">
        <f>14486/1000</f>
        <v>14.486000000000001</v>
      </c>
      <c r="P68" s="24">
        <v>1</v>
      </c>
      <c r="Q68" s="23">
        <f>14486/1000</f>
        <v>14.486000000000001</v>
      </c>
      <c r="R68" s="23">
        <v>0</v>
      </c>
      <c r="S68" s="23">
        <v>0</v>
      </c>
      <c r="T68" s="24">
        <v>0</v>
      </c>
      <c r="U68" s="23">
        <v>0</v>
      </c>
      <c r="V68" s="24">
        <v>1</v>
      </c>
      <c r="W68" s="23">
        <f>14486/1000</f>
        <v>14.486000000000001</v>
      </c>
      <c r="X68" s="23">
        <f>14486.47/1000</f>
        <v>14.486469999999999</v>
      </c>
      <c r="Y68" s="5" t="s">
        <v>67</v>
      </c>
      <c r="Z68" s="10" t="s">
        <v>80</v>
      </c>
    </row>
    <row r="69" spans="1:26" s="8" customFormat="1" ht="38.25" x14ac:dyDescent="0.2">
      <c r="A69" s="4" t="s">
        <v>183</v>
      </c>
      <c r="B69" s="11" t="s">
        <v>203</v>
      </c>
      <c r="C69" s="23">
        <f>90070/1000</f>
        <v>90.07</v>
      </c>
      <c r="D69" s="23">
        <f>2071.45/1000</f>
        <v>2.07145</v>
      </c>
      <c r="E69" s="23">
        <f>2071.45/1000</f>
        <v>2.07145</v>
      </c>
      <c r="F69" s="23">
        <v>0</v>
      </c>
      <c r="G69" s="23">
        <v>0</v>
      </c>
      <c r="H69" s="23">
        <v>0</v>
      </c>
      <c r="I69" s="23">
        <v>0</v>
      </c>
      <c r="J69" s="24">
        <v>1</v>
      </c>
      <c r="K69" s="23">
        <f>2071.45/1000</f>
        <v>2.07145</v>
      </c>
      <c r="L69" s="24">
        <v>1</v>
      </c>
      <c r="M69" s="23">
        <f>2071.45/1000</f>
        <v>2.07145</v>
      </c>
      <c r="N69" s="24">
        <v>0</v>
      </c>
      <c r="O69" s="23">
        <v>0</v>
      </c>
      <c r="P69" s="24">
        <v>0</v>
      </c>
      <c r="Q69" s="23">
        <v>0</v>
      </c>
      <c r="R69" s="23">
        <v>0</v>
      </c>
      <c r="S69" s="23">
        <v>0</v>
      </c>
      <c r="T69" s="24">
        <v>0</v>
      </c>
      <c r="U69" s="23">
        <v>0</v>
      </c>
      <c r="V69" s="24">
        <v>1</v>
      </c>
      <c r="W69" s="23">
        <f>2071.45/1000</f>
        <v>2.07145</v>
      </c>
      <c r="X69" s="23">
        <v>0</v>
      </c>
      <c r="Y69" s="5"/>
      <c r="Z69" s="10"/>
    </row>
    <row r="70" spans="1:26" s="8" customFormat="1" ht="38.25" x14ac:dyDescent="0.2">
      <c r="A70" s="4" t="s">
        <v>184</v>
      </c>
      <c r="B70" s="11" t="s">
        <v>204</v>
      </c>
      <c r="C70" s="23">
        <f>243500/1000</f>
        <v>243.5</v>
      </c>
      <c r="D70" s="23">
        <f>900/1000</f>
        <v>0.9</v>
      </c>
      <c r="E70" s="23">
        <v>0</v>
      </c>
      <c r="F70" s="23">
        <v>0</v>
      </c>
      <c r="G70" s="23">
        <f>900/1000</f>
        <v>0.9</v>
      </c>
      <c r="H70" s="23">
        <v>0</v>
      </c>
      <c r="I70" s="23">
        <v>0</v>
      </c>
      <c r="J70" s="24">
        <v>1</v>
      </c>
      <c r="K70" s="23">
        <f>900/1000</f>
        <v>0.9</v>
      </c>
      <c r="L70" s="24">
        <v>1</v>
      </c>
      <c r="M70" s="23">
        <f>900/1000</f>
        <v>0.9</v>
      </c>
      <c r="N70" s="24">
        <v>0</v>
      </c>
      <c r="O70" s="23">
        <v>0</v>
      </c>
      <c r="P70" s="24">
        <v>0</v>
      </c>
      <c r="Q70" s="23">
        <v>0</v>
      </c>
      <c r="R70" s="23">
        <v>0</v>
      </c>
      <c r="S70" s="23">
        <v>0</v>
      </c>
      <c r="T70" s="24">
        <v>1</v>
      </c>
      <c r="U70" s="23">
        <f>900/1000</f>
        <v>0.9</v>
      </c>
      <c r="V70" s="24">
        <v>0</v>
      </c>
      <c r="W70" s="23">
        <v>0</v>
      </c>
      <c r="X70" s="23">
        <v>0</v>
      </c>
      <c r="Y70" s="10"/>
      <c r="Z70" s="10"/>
    </row>
    <row r="71" spans="1:26" s="8" customFormat="1" ht="38.25" x14ac:dyDescent="0.2">
      <c r="A71" s="4" t="s">
        <v>185</v>
      </c>
      <c r="B71" s="11" t="s">
        <v>132</v>
      </c>
      <c r="C71" s="23">
        <f>496900/1000</f>
        <v>496.9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4">
        <v>0</v>
      </c>
      <c r="K71" s="23">
        <v>0</v>
      </c>
      <c r="L71" s="24">
        <v>0</v>
      </c>
      <c r="M71" s="23">
        <v>0</v>
      </c>
      <c r="N71" s="24">
        <v>0</v>
      </c>
      <c r="O71" s="23">
        <v>0</v>
      </c>
      <c r="P71" s="24">
        <v>0</v>
      </c>
      <c r="Q71" s="23">
        <v>0</v>
      </c>
      <c r="R71" s="23">
        <v>0</v>
      </c>
      <c r="S71" s="23">
        <v>0</v>
      </c>
      <c r="T71" s="24">
        <v>0</v>
      </c>
      <c r="U71" s="23">
        <v>0</v>
      </c>
      <c r="V71" s="24">
        <v>0</v>
      </c>
      <c r="W71" s="23">
        <v>0</v>
      </c>
      <c r="X71" s="23">
        <v>0</v>
      </c>
      <c r="Y71" s="10"/>
      <c r="Z71" s="10"/>
    </row>
    <row r="72" spans="1:26" s="8" customFormat="1" ht="25.5" x14ac:dyDescent="0.2">
      <c r="A72" s="4" t="s">
        <v>4</v>
      </c>
      <c r="B72" s="11" t="s">
        <v>205</v>
      </c>
      <c r="C72" s="23">
        <f>390580/1000</f>
        <v>390.58</v>
      </c>
      <c r="D72" s="23">
        <f>43535/1000</f>
        <v>43.534999999999997</v>
      </c>
      <c r="E72" s="23">
        <f>43535/1000</f>
        <v>43.534999999999997</v>
      </c>
      <c r="F72" s="23">
        <v>0</v>
      </c>
      <c r="G72" s="23">
        <v>0</v>
      </c>
      <c r="H72" s="23">
        <v>0</v>
      </c>
      <c r="I72" s="23">
        <v>0</v>
      </c>
      <c r="J72" s="24">
        <v>1</v>
      </c>
      <c r="K72" s="23">
        <f>43535/1000</f>
        <v>43.534999999999997</v>
      </c>
      <c r="L72" s="24">
        <v>1</v>
      </c>
      <c r="M72" s="23">
        <f>43535/1000</f>
        <v>43.534999999999997</v>
      </c>
      <c r="N72" s="24">
        <v>0</v>
      </c>
      <c r="O72" s="23">
        <v>0</v>
      </c>
      <c r="P72" s="24">
        <v>0</v>
      </c>
      <c r="Q72" s="23">
        <v>0</v>
      </c>
      <c r="R72" s="23">
        <f>43535/1000</f>
        <v>43.534999999999997</v>
      </c>
      <c r="S72" s="23">
        <f>43535/1000</f>
        <v>43.534999999999997</v>
      </c>
      <c r="T72" s="24">
        <v>1</v>
      </c>
      <c r="U72" s="23">
        <f>43535/1000</f>
        <v>43.534999999999997</v>
      </c>
      <c r="V72" s="24">
        <v>0</v>
      </c>
      <c r="W72" s="23">
        <v>0</v>
      </c>
      <c r="X72" s="23">
        <v>0</v>
      </c>
      <c r="Y72" s="10"/>
      <c r="Z72" s="10"/>
    </row>
    <row r="73" spans="1:26" s="8" customFormat="1" ht="63.75" x14ac:dyDescent="0.2">
      <c r="A73" s="4" t="s">
        <v>186</v>
      </c>
      <c r="B73" s="11" t="s">
        <v>206</v>
      </c>
      <c r="C73" s="23">
        <f>1488000/1000</f>
        <v>1488</v>
      </c>
      <c r="D73" s="23">
        <f>18611.7/1000</f>
        <v>18.611699999999999</v>
      </c>
      <c r="E73" s="23">
        <f>18611.7/1000</f>
        <v>18.611699999999999</v>
      </c>
      <c r="F73" s="23">
        <v>0</v>
      </c>
      <c r="G73" s="23">
        <v>0</v>
      </c>
      <c r="H73" s="23">
        <v>0</v>
      </c>
      <c r="I73" s="23">
        <v>0</v>
      </c>
      <c r="J73" s="24">
        <v>0</v>
      </c>
      <c r="K73" s="23">
        <v>0</v>
      </c>
      <c r="L73" s="24">
        <v>0</v>
      </c>
      <c r="M73" s="23">
        <v>0</v>
      </c>
      <c r="N73" s="24">
        <v>1</v>
      </c>
      <c r="O73" s="23">
        <f>18611.7/1000</f>
        <v>18.611699999999999</v>
      </c>
      <c r="P73" s="24">
        <v>1</v>
      </c>
      <c r="Q73" s="23">
        <f>18611.7/1000</f>
        <v>18.611699999999999</v>
      </c>
      <c r="R73" s="23">
        <v>0</v>
      </c>
      <c r="S73" s="23">
        <v>0</v>
      </c>
      <c r="T73" s="24">
        <v>1</v>
      </c>
      <c r="U73" s="23">
        <f>18611.7/1000</f>
        <v>18.611699999999999</v>
      </c>
      <c r="V73" s="24">
        <v>0</v>
      </c>
      <c r="W73" s="23">
        <v>0</v>
      </c>
      <c r="X73" s="23">
        <f>18611.7/1000</f>
        <v>18.611699999999999</v>
      </c>
      <c r="Y73" s="5" t="s">
        <v>68</v>
      </c>
      <c r="Z73" s="10" t="s">
        <v>69</v>
      </c>
    </row>
    <row r="74" spans="1:26" s="8" customFormat="1" ht="38.25" x14ac:dyDescent="0.2">
      <c r="A74" s="4" t="s">
        <v>187</v>
      </c>
      <c r="B74" s="11" t="s">
        <v>207</v>
      </c>
      <c r="C74" s="23">
        <f>1488000/1000</f>
        <v>1488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4">
        <v>0</v>
      </c>
      <c r="K74" s="23">
        <v>0</v>
      </c>
      <c r="L74" s="24">
        <v>0</v>
      </c>
      <c r="M74" s="23">
        <v>0</v>
      </c>
      <c r="N74" s="24">
        <v>0</v>
      </c>
      <c r="O74" s="23">
        <v>0</v>
      </c>
      <c r="P74" s="24">
        <v>0</v>
      </c>
      <c r="Q74" s="23">
        <v>0</v>
      </c>
      <c r="R74" s="23">
        <v>0</v>
      </c>
      <c r="S74" s="23">
        <v>0</v>
      </c>
      <c r="T74" s="24">
        <v>0</v>
      </c>
      <c r="U74" s="23">
        <v>0</v>
      </c>
      <c r="V74" s="24">
        <v>1</v>
      </c>
      <c r="W74" s="23">
        <v>0</v>
      </c>
      <c r="X74" s="23">
        <v>0</v>
      </c>
      <c r="Y74" s="10"/>
      <c r="Z74" s="10"/>
    </row>
    <row r="75" spans="1:26" s="8" customFormat="1" ht="25.5" x14ac:dyDescent="0.2">
      <c r="A75" s="4" t="s">
        <v>188</v>
      </c>
      <c r="B75" s="11" t="s">
        <v>208</v>
      </c>
      <c r="C75" s="23">
        <f>1488000/1000</f>
        <v>1488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4">
        <v>0</v>
      </c>
      <c r="K75" s="23">
        <v>0</v>
      </c>
      <c r="L75" s="24">
        <v>0</v>
      </c>
      <c r="M75" s="23">
        <v>0</v>
      </c>
      <c r="N75" s="24">
        <v>0</v>
      </c>
      <c r="O75" s="23">
        <v>0</v>
      </c>
      <c r="P75" s="24">
        <v>0</v>
      </c>
      <c r="Q75" s="23">
        <v>0</v>
      </c>
      <c r="R75" s="23">
        <v>0</v>
      </c>
      <c r="S75" s="23">
        <v>0</v>
      </c>
      <c r="T75" s="24">
        <v>0</v>
      </c>
      <c r="U75" s="23">
        <v>0</v>
      </c>
      <c r="V75" s="24">
        <v>1</v>
      </c>
      <c r="W75" s="23">
        <v>0</v>
      </c>
      <c r="X75" s="23">
        <v>0</v>
      </c>
      <c r="Y75" s="10"/>
      <c r="Z75" s="10"/>
    </row>
    <row r="76" spans="1:26" s="8" customFormat="1" ht="25.5" x14ac:dyDescent="0.2">
      <c r="A76" s="4" t="s">
        <v>189</v>
      </c>
      <c r="B76" s="11" t="s">
        <v>209</v>
      </c>
      <c r="C76" s="23">
        <f>850300/1000</f>
        <v>850.3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4">
        <v>0</v>
      </c>
      <c r="K76" s="23">
        <v>0</v>
      </c>
      <c r="L76" s="24">
        <v>0</v>
      </c>
      <c r="M76" s="23">
        <v>0</v>
      </c>
      <c r="N76" s="24">
        <v>0</v>
      </c>
      <c r="O76" s="23">
        <v>0</v>
      </c>
      <c r="P76" s="24">
        <v>0</v>
      </c>
      <c r="Q76" s="23">
        <v>0</v>
      </c>
      <c r="R76" s="23">
        <v>0</v>
      </c>
      <c r="S76" s="23">
        <v>0</v>
      </c>
      <c r="T76" s="24">
        <v>0</v>
      </c>
      <c r="U76" s="23">
        <v>0</v>
      </c>
      <c r="V76" s="24">
        <v>1</v>
      </c>
      <c r="W76" s="23">
        <v>0</v>
      </c>
      <c r="X76" s="23">
        <v>0</v>
      </c>
      <c r="Y76" s="10"/>
      <c r="Z76" s="10"/>
    </row>
    <row r="77" spans="1:26" s="8" customFormat="1" ht="38.25" x14ac:dyDescent="0.2">
      <c r="A77" s="4" t="s">
        <v>190</v>
      </c>
      <c r="B77" s="11" t="s">
        <v>210</v>
      </c>
      <c r="C77" s="23">
        <f>1381700/1000</f>
        <v>1381.7</v>
      </c>
      <c r="D77" s="23">
        <f>10352/1000</f>
        <v>10.352</v>
      </c>
      <c r="E77" s="23">
        <v>0</v>
      </c>
      <c r="F77" s="23">
        <v>0</v>
      </c>
      <c r="G77" s="23">
        <f>10352/1000</f>
        <v>10.352</v>
      </c>
      <c r="H77" s="23">
        <v>0</v>
      </c>
      <c r="I77" s="23">
        <v>0</v>
      </c>
      <c r="J77" s="24">
        <v>0</v>
      </c>
      <c r="K77" s="23">
        <v>0</v>
      </c>
      <c r="L77" s="24">
        <v>0</v>
      </c>
      <c r="M77" s="23">
        <v>0</v>
      </c>
      <c r="N77" s="24">
        <v>0</v>
      </c>
      <c r="O77" s="23">
        <v>0</v>
      </c>
      <c r="P77" s="24">
        <v>0</v>
      </c>
      <c r="Q77" s="23">
        <v>0</v>
      </c>
      <c r="R77" s="23">
        <v>0</v>
      </c>
      <c r="S77" s="23">
        <v>0</v>
      </c>
      <c r="T77" s="24">
        <v>0</v>
      </c>
      <c r="U77" s="23">
        <v>0</v>
      </c>
      <c r="V77" s="24">
        <v>0</v>
      </c>
      <c r="W77" s="23">
        <v>0</v>
      </c>
      <c r="X77" s="23">
        <v>0.35</v>
      </c>
      <c r="Y77" s="5" t="s">
        <v>68</v>
      </c>
      <c r="Z77" s="10" t="s">
        <v>70</v>
      </c>
    </row>
    <row r="78" spans="1:26" s="8" customFormat="1" ht="25.5" x14ac:dyDescent="0.2">
      <c r="A78" s="4" t="s">
        <v>191</v>
      </c>
      <c r="B78" s="11" t="s">
        <v>211</v>
      </c>
      <c r="C78" s="23">
        <f>554300/1000</f>
        <v>554.29999999999995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4">
        <v>0</v>
      </c>
      <c r="K78" s="23">
        <v>0</v>
      </c>
      <c r="L78" s="24">
        <v>0</v>
      </c>
      <c r="M78" s="23">
        <v>0</v>
      </c>
      <c r="N78" s="24">
        <v>0</v>
      </c>
      <c r="O78" s="23">
        <v>0</v>
      </c>
      <c r="P78" s="24">
        <v>0</v>
      </c>
      <c r="Q78" s="23">
        <v>0</v>
      </c>
      <c r="R78" s="23">
        <v>0</v>
      </c>
      <c r="S78" s="23">
        <v>0</v>
      </c>
      <c r="T78" s="24">
        <v>0</v>
      </c>
      <c r="U78" s="23">
        <v>0</v>
      </c>
      <c r="V78" s="24">
        <v>0</v>
      </c>
      <c r="W78" s="23">
        <v>0</v>
      </c>
      <c r="X78" s="23">
        <v>0</v>
      </c>
      <c r="Y78" s="10"/>
      <c r="Z78" s="10"/>
    </row>
    <row r="79" spans="1:26" s="8" customFormat="1" ht="25.5" x14ac:dyDescent="0.2">
      <c r="A79" s="4" t="s">
        <v>0</v>
      </c>
      <c r="B79" s="11" t="s">
        <v>213</v>
      </c>
      <c r="C79" s="23">
        <f>554200/1000</f>
        <v>554.20000000000005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4">
        <v>0</v>
      </c>
      <c r="K79" s="23">
        <v>0</v>
      </c>
      <c r="L79" s="24">
        <v>0</v>
      </c>
      <c r="M79" s="23">
        <v>0</v>
      </c>
      <c r="N79" s="24">
        <v>0</v>
      </c>
      <c r="O79" s="23">
        <v>0</v>
      </c>
      <c r="P79" s="24">
        <v>0</v>
      </c>
      <c r="Q79" s="23">
        <v>0</v>
      </c>
      <c r="R79" s="23">
        <v>0</v>
      </c>
      <c r="S79" s="23">
        <v>0</v>
      </c>
      <c r="T79" s="24">
        <v>0</v>
      </c>
      <c r="U79" s="23">
        <v>0</v>
      </c>
      <c r="V79" s="24">
        <v>0</v>
      </c>
      <c r="W79" s="23">
        <v>0</v>
      </c>
      <c r="X79" s="23">
        <v>0</v>
      </c>
      <c r="Y79" s="10"/>
      <c r="Z79" s="10"/>
    </row>
    <row r="80" spans="1:26" s="8" customFormat="1" ht="25.5" x14ac:dyDescent="0.2">
      <c r="A80" s="4" t="s">
        <v>192</v>
      </c>
      <c r="B80" s="11" t="s">
        <v>212</v>
      </c>
      <c r="C80" s="23">
        <f>553900/1000</f>
        <v>553.9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4">
        <v>1</v>
      </c>
      <c r="K80" s="23">
        <v>0</v>
      </c>
      <c r="L80" s="24">
        <v>1</v>
      </c>
      <c r="M80" s="23">
        <v>0</v>
      </c>
      <c r="N80" s="24">
        <v>0</v>
      </c>
      <c r="O80" s="23">
        <v>0</v>
      </c>
      <c r="P80" s="24">
        <v>0</v>
      </c>
      <c r="Q80" s="23">
        <v>0</v>
      </c>
      <c r="R80" s="23">
        <v>0</v>
      </c>
      <c r="S80" s="23">
        <v>0</v>
      </c>
      <c r="T80" s="24">
        <v>0</v>
      </c>
      <c r="U80" s="23">
        <v>0</v>
      </c>
      <c r="V80" s="24">
        <v>0</v>
      </c>
      <c r="W80" s="23">
        <v>0</v>
      </c>
      <c r="X80" s="23">
        <v>0</v>
      </c>
      <c r="Y80" s="10"/>
      <c r="Z80" s="10"/>
    </row>
    <row r="81" spans="1:27" s="8" customFormat="1" ht="51" x14ac:dyDescent="0.2">
      <c r="A81" s="4" t="s">
        <v>193</v>
      </c>
      <c r="B81" s="11" t="s">
        <v>133</v>
      </c>
      <c r="C81" s="23">
        <f>37000/1000</f>
        <v>37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4">
        <v>0</v>
      </c>
      <c r="K81" s="23">
        <v>0</v>
      </c>
      <c r="L81" s="24">
        <v>0</v>
      </c>
      <c r="M81" s="23">
        <v>0</v>
      </c>
      <c r="N81" s="24">
        <v>0</v>
      </c>
      <c r="O81" s="23">
        <v>0</v>
      </c>
      <c r="P81" s="24">
        <v>0</v>
      </c>
      <c r="Q81" s="23">
        <v>0</v>
      </c>
      <c r="R81" s="23">
        <v>0</v>
      </c>
      <c r="S81" s="23">
        <v>0</v>
      </c>
      <c r="T81" s="24">
        <v>0</v>
      </c>
      <c r="U81" s="23">
        <v>0</v>
      </c>
      <c r="V81" s="24">
        <v>0</v>
      </c>
      <c r="W81" s="23">
        <v>0</v>
      </c>
      <c r="X81" s="23">
        <v>0</v>
      </c>
      <c r="Y81" s="10"/>
      <c r="Z81" s="10"/>
    </row>
    <row r="82" spans="1:27" s="8" customFormat="1" ht="25.5" x14ac:dyDescent="0.2">
      <c r="A82" s="4" t="s">
        <v>194</v>
      </c>
      <c r="B82" s="11" t="s">
        <v>214</v>
      </c>
      <c r="C82" s="23">
        <f>92400/1000</f>
        <v>92.4</v>
      </c>
      <c r="D82" s="23">
        <f>618.78/1000</f>
        <v>0.61878</v>
      </c>
      <c r="E82" s="23">
        <v>0</v>
      </c>
      <c r="F82" s="23">
        <v>0</v>
      </c>
      <c r="G82" s="23">
        <v>0</v>
      </c>
      <c r="H82" s="23">
        <v>0</v>
      </c>
      <c r="I82" s="23">
        <f>618.78/1000</f>
        <v>0.61878</v>
      </c>
      <c r="J82" s="24">
        <v>0</v>
      </c>
      <c r="K82" s="23">
        <v>0</v>
      </c>
      <c r="L82" s="24">
        <v>0</v>
      </c>
      <c r="M82" s="23">
        <v>0</v>
      </c>
      <c r="N82" s="24">
        <v>0</v>
      </c>
      <c r="O82" s="23">
        <v>0</v>
      </c>
      <c r="P82" s="24">
        <v>0</v>
      </c>
      <c r="Q82" s="23">
        <v>0</v>
      </c>
      <c r="R82" s="23">
        <v>0</v>
      </c>
      <c r="S82" s="23">
        <v>0</v>
      </c>
      <c r="T82" s="24">
        <v>0</v>
      </c>
      <c r="U82" s="23">
        <v>0</v>
      </c>
      <c r="V82" s="24">
        <v>0</v>
      </c>
      <c r="W82" s="23">
        <v>0</v>
      </c>
      <c r="X82" s="23">
        <v>0</v>
      </c>
      <c r="Y82" s="10"/>
      <c r="Z82" s="10"/>
    </row>
    <row r="83" spans="1:27" s="8" customFormat="1" ht="25.5" x14ac:dyDescent="0.2">
      <c r="A83" s="4" t="s">
        <v>195</v>
      </c>
      <c r="B83" s="11" t="s">
        <v>215</v>
      </c>
      <c r="C83" s="23">
        <f>94200/1000</f>
        <v>94.2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4">
        <v>0</v>
      </c>
      <c r="K83" s="23">
        <v>0</v>
      </c>
      <c r="L83" s="24">
        <v>0</v>
      </c>
      <c r="M83" s="23">
        <v>0</v>
      </c>
      <c r="N83" s="24">
        <v>0</v>
      </c>
      <c r="O83" s="23">
        <v>0</v>
      </c>
      <c r="P83" s="24">
        <v>0</v>
      </c>
      <c r="Q83" s="23">
        <v>0</v>
      </c>
      <c r="R83" s="23">
        <v>0</v>
      </c>
      <c r="S83" s="23">
        <v>0</v>
      </c>
      <c r="T83" s="24">
        <v>0</v>
      </c>
      <c r="U83" s="23">
        <v>0</v>
      </c>
      <c r="V83" s="24">
        <v>0</v>
      </c>
      <c r="W83" s="23">
        <v>0</v>
      </c>
      <c r="X83" s="23">
        <v>0</v>
      </c>
      <c r="Y83" s="10"/>
      <c r="Z83" s="10"/>
    </row>
    <row r="84" spans="1:27" s="8" customFormat="1" ht="25.5" x14ac:dyDescent="0.2">
      <c r="A84" s="4" t="s">
        <v>196</v>
      </c>
      <c r="B84" s="11" t="s">
        <v>150</v>
      </c>
      <c r="C84" s="23">
        <f>187100/1000</f>
        <v>187.1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4">
        <v>0</v>
      </c>
      <c r="K84" s="23">
        <v>0</v>
      </c>
      <c r="L84" s="24">
        <v>0</v>
      </c>
      <c r="M84" s="23">
        <v>0</v>
      </c>
      <c r="N84" s="24">
        <v>0</v>
      </c>
      <c r="O84" s="23">
        <v>0</v>
      </c>
      <c r="P84" s="24">
        <v>0</v>
      </c>
      <c r="Q84" s="23">
        <v>0</v>
      </c>
      <c r="R84" s="23">
        <v>0</v>
      </c>
      <c r="S84" s="23">
        <v>0</v>
      </c>
      <c r="T84" s="24">
        <v>0</v>
      </c>
      <c r="U84" s="23">
        <v>0</v>
      </c>
      <c r="V84" s="24">
        <v>0</v>
      </c>
      <c r="W84" s="23">
        <v>0</v>
      </c>
      <c r="X84" s="23">
        <v>0</v>
      </c>
      <c r="Y84" s="10"/>
      <c r="Z84" s="10"/>
    </row>
    <row r="85" spans="1:27" s="8" customFormat="1" ht="38.25" x14ac:dyDescent="0.2">
      <c r="A85" s="4" t="s">
        <v>197</v>
      </c>
      <c r="B85" s="11" t="s">
        <v>134</v>
      </c>
      <c r="C85" s="23">
        <f>187100/1000</f>
        <v>187.1</v>
      </c>
      <c r="D85" s="23">
        <f>109/1000</f>
        <v>0.109</v>
      </c>
      <c r="E85" s="23">
        <v>0</v>
      </c>
      <c r="F85" s="23">
        <f>109/1000</f>
        <v>0.109</v>
      </c>
      <c r="G85" s="23">
        <v>0</v>
      </c>
      <c r="H85" s="23">
        <v>0</v>
      </c>
      <c r="I85" s="23">
        <v>0</v>
      </c>
      <c r="J85" s="24">
        <v>1</v>
      </c>
      <c r="K85" s="23">
        <f>109/1000</f>
        <v>0.109</v>
      </c>
      <c r="L85" s="24">
        <v>0</v>
      </c>
      <c r="M85" s="23">
        <v>0</v>
      </c>
      <c r="N85" s="24">
        <v>1</v>
      </c>
      <c r="O85" s="23">
        <f>109/1000</f>
        <v>0.109</v>
      </c>
      <c r="P85" s="24">
        <v>0</v>
      </c>
      <c r="Q85" s="23">
        <v>0</v>
      </c>
      <c r="R85" s="23">
        <v>0</v>
      </c>
      <c r="S85" s="23">
        <v>0</v>
      </c>
      <c r="T85" s="24">
        <v>0</v>
      </c>
      <c r="U85" s="23">
        <v>0</v>
      </c>
      <c r="V85" s="24">
        <v>1</v>
      </c>
      <c r="W85" s="23">
        <f>109/1000</f>
        <v>0.109</v>
      </c>
      <c r="X85" s="23">
        <v>0</v>
      </c>
      <c r="Y85" s="10"/>
      <c r="Z85" s="10"/>
      <c r="AA85" s="1"/>
    </row>
  </sheetData>
  <mergeCells count="18">
    <mergeCell ref="Y7:Y8"/>
    <mergeCell ref="Z7:Z8"/>
    <mergeCell ref="K2:M2"/>
    <mergeCell ref="M3:O3"/>
    <mergeCell ref="U7:U8"/>
    <mergeCell ref="V7:V8"/>
    <mergeCell ref="W7:W8"/>
    <mergeCell ref="X7:X8"/>
    <mergeCell ref="E4:W4"/>
    <mergeCell ref="A7:A8"/>
    <mergeCell ref="J7:M7"/>
    <mergeCell ref="N7:Q7"/>
    <mergeCell ref="R7:S7"/>
    <mergeCell ref="T7:T8"/>
    <mergeCell ref="E7:I7"/>
    <mergeCell ref="D7:D8"/>
    <mergeCell ref="C7:C8"/>
    <mergeCell ref="B7:B8"/>
  </mergeCells>
  <pageMargins left="0" right="0" top="0.6" bottom="0.39" header="0.32" footer="0.31496062992125984"/>
  <pageSetup paperSize="8" scale="50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Замытская Ольга Александровна</dc:creator>
  <cp:lastModifiedBy>Пирогова Ю.В.</cp:lastModifiedBy>
  <cp:lastPrinted>2018-11-06T14:49:29Z</cp:lastPrinted>
  <dcterms:created xsi:type="dcterms:W3CDTF">2018-03-15T11:54:28Z</dcterms:created>
  <dcterms:modified xsi:type="dcterms:W3CDTF">2018-11-08T19:00:58Z</dcterms:modified>
</cp:coreProperties>
</file>