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Бюджет!$6:$7</definedName>
    <definedName name="_xlnm.Print_Area" localSheetId="0">Бюджет!$A$1:$S$33</definedName>
  </definedNames>
  <calcPr calcId="145621"/>
</workbook>
</file>

<file path=xl/calcChain.xml><?xml version="1.0" encoding="utf-8"?>
<calcChain xmlns="http://schemas.openxmlformats.org/spreadsheetml/2006/main">
  <c r="D8" i="1" l="1"/>
  <c r="N8" i="1"/>
  <c r="E8" i="1" s="1"/>
  <c r="O8" i="1"/>
  <c r="R8" i="1"/>
  <c r="D9" i="1"/>
  <c r="E9" i="1"/>
  <c r="O9" i="1"/>
  <c r="R9" i="1"/>
  <c r="D10" i="1"/>
  <c r="E10" i="1"/>
  <c r="R10" i="1"/>
  <c r="F10" i="1" s="1"/>
  <c r="D11" i="1"/>
  <c r="E11" i="1"/>
  <c r="F11" i="1"/>
  <c r="D12" i="1"/>
  <c r="E12" i="1"/>
  <c r="R12" i="1"/>
  <c r="F12" i="1" s="1"/>
  <c r="D13" i="1"/>
  <c r="E13" i="1"/>
  <c r="R13" i="1"/>
  <c r="F13" i="1" s="1"/>
  <c r="D14" i="1"/>
  <c r="E14" i="1"/>
  <c r="R14" i="1"/>
  <c r="F14" i="1" s="1"/>
  <c r="D15" i="1"/>
  <c r="E15" i="1"/>
  <c r="R15" i="1"/>
  <c r="F15" i="1" s="1"/>
  <c r="D16" i="1"/>
  <c r="E16" i="1"/>
  <c r="R16" i="1"/>
  <c r="F16" i="1" s="1"/>
  <c r="D17" i="1"/>
  <c r="E17" i="1"/>
  <c r="O17" i="1"/>
  <c r="R17" i="1"/>
  <c r="D18" i="1"/>
  <c r="E18" i="1"/>
  <c r="O18" i="1"/>
  <c r="R18" i="1"/>
  <c r="D19" i="1"/>
  <c r="E19" i="1"/>
  <c r="R19" i="1"/>
  <c r="F19" i="1" s="1"/>
  <c r="D20" i="1"/>
  <c r="E20" i="1"/>
  <c r="O20" i="1"/>
  <c r="R20" i="1"/>
  <c r="D21" i="1"/>
  <c r="E21" i="1"/>
  <c r="R21" i="1"/>
  <c r="F21" i="1" s="1"/>
  <c r="D22" i="1"/>
  <c r="E22" i="1"/>
  <c r="F22" i="1"/>
  <c r="D23" i="1"/>
  <c r="E23" i="1"/>
  <c r="L23" i="1"/>
  <c r="L33" i="1" s="1"/>
  <c r="R23" i="1"/>
  <c r="D24" i="1"/>
  <c r="E24" i="1"/>
  <c r="R24" i="1"/>
  <c r="F24" i="1" s="1"/>
  <c r="D25" i="1"/>
  <c r="E25" i="1"/>
  <c r="O25" i="1"/>
  <c r="F25" i="1" s="1"/>
  <c r="D26" i="1"/>
  <c r="E26" i="1"/>
  <c r="O26" i="1"/>
  <c r="R26" i="1"/>
  <c r="D27" i="1"/>
  <c r="E27" i="1"/>
  <c r="O27" i="1"/>
  <c r="F27" i="1" s="1"/>
  <c r="D28" i="1"/>
  <c r="E28" i="1"/>
  <c r="F28" i="1"/>
  <c r="D29" i="1"/>
  <c r="E29" i="1"/>
  <c r="F29" i="1"/>
  <c r="D30" i="1"/>
  <c r="E30" i="1"/>
  <c r="F30" i="1"/>
  <c r="D31" i="1"/>
  <c r="E31" i="1"/>
  <c r="O31" i="1"/>
  <c r="F31" i="1" s="1"/>
  <c r="D32" i="1"/>
  <c r="E32" i="1"/>
  <c r="F32" i="1"/>
  <c r="G33" i="1"/>
  <c r="H33" i="1"/>
  <c r="I33" i="1"/>
  <c r="J33" i="1"/>
  <c r="K33" i="1"/>
  <c r="M33" i="1"/>
  <c r="P33" i="1"/>
  <c r="Q33" i="1"/>
  <c r="N33" i="1" l="1"/>
  <c r="F17" i="1"/>
  <c r="C29" i="1"/>
  <c r="F26" i="1"/>
  <c r="C26" i="1" s="1"/>
  <c r="F9" i="1"/>
  <c r="C9" i="1" s="1"/>
  <c r="C15" i="1"/>
  <c r="C32" i="1"/>
  <c r="C31" i="1"/>
  <c r="C28" i="1"/>
  <c r="F23" i="1"/>
  <c r="C23" i="1" s="1"/>
  <c r="F20" i="1"/>
  <c r="C20" i="1" s="1"/>
  <c r="F18" i="1"/>
  <c r="C18" i="1" s="1"/>
  <c r="C13" i="1"/>
  <c r="C12" i="1"/>
  <c r="C10" i="1"/>
  <c r="F8" i="1"/>
  <c r="C8" i="1" s="1"/>
  <c r="C25" i="1"/>
  <c r="C24" i="1"/>
  <c r="C21" i="1"/>
  <c r="C16" i="1"/>
  <c r="E33" i="1"/>
  <c r="C30" i="1"/>
  <c r="C27" i="1"/>
  <c r="C22" i="1"/>
  <c r="C19" i="1"/>
  <c r="C17" i="1"/>
  <c r="C11" i="1"/>
  <c r="C14" i="1"/>
  <c r="O33" i="1"/>
  <c r="R33" i="1"/>
  <c r="D33" i="1"/>
  <c r="F33" i="1" l="1"/>
  <c r="C33" i="1"/>
</calcChain>
</file>

<file path=xl/sharedStrings.xml><?xml version="1.0" encoding="utf-8"?>
<sst xmlns="http://schemas.openxmlformats.org/spreadsheetml/2006/main" count="104" uniqueCount="91">
  <si>
    <t>Строительство улицы Краснолесья (Тенистой) до ул. Суходольской в Верх-Исетском районе города Екатеринбурга</t>
  </si>
  <si>
    <t>№ п/п</t>
  </si>
  <si>
    <t>Наименование объекта</t>
  </si>
  <si>
    <t>В том числе:</t>
  </si>
  <si>
    <t>ФБ</t>
  </si>
  <si>
    <t>РБ</t>
  </si>
  <si>
    <t>МБ</t>
  </si>
  <si>
    <t>2017 год</t>
  </si>
  <si>
    <t>1</t>
  </si>
  <si>
    <t>2</t>
  </si>
  <si>
    <t>3</t>
  </si>
  <si>
    <t>4</t>
  </si>
  <si>
    <t>Строительство улицы Академика Сахарова (участок от ул. Вильгельма де Геннина до ул. Анатолия Мехренцева) на территории 1 очереди застройки планировочного района "Академический" в г. Екатеринбурге</t>
  </si>
  <si>
    <t>5</t>
  </si>
  <si>
    <t>6</t>
  </si>
  <si>
    <t>8</t>
  </si>
  <si>
    <t>Строительство улицы Академика Сахарова (участок от ул. Анатолия Мехренцева до ул. Чкалова) на территории 1 очереди застройки планировочного района "Академический" в г. Екатеринбурге</t>
  </si>
  <si>
    <t>Строительство улиц № 1, № 3, № 7 для жилой застройки в границах территории, ограниченной: коридор ВЛ - улица 2-я Новосибирская - ЕКАД города Екатеринбурга. Жилой район "Солнечный"</t>
  </si>
  <si>
    <t>7</t>
  </si>
  <si>
    <t>Строительство улицы Академика Сахарова от ул. Чкалова до ул. Амундсена в планировочном районе "Академический" в г. Екатеринбурге</t>
  </si>
  <si>
    <t>2018 год</t>
  </si>
  <si>
    <t>2019 год</t>
  </si>
  <si>
    <t>2020 год</t>
  </si>
  <si>
    <t>Школа по улице Чемпионов в Чкаловском районе города Екатеринбурга (Жилой район "Солнечный")</t>
  </si>
  <si>
    <t>9</t>
  </si>
  <si>
    <t>Дошкольное образовательное учреждение на 250 мест в блоке 0.5 квартала 0 планировочного района "Академический" в городе Екатеринбурге</t>
  </si>
  <si>
    <t>10</t>
  </si>
  <si>
    <t>Средняя общеобразовательная школа на 1200 мест в квартале 26 планировочного района "Академический" в городе Екатеринбурге</t>
  </si>
  <si>
    <t>11</t>
  </si>
  <si>
    <t>Строительство транспортной развязки в разных уровнях на пересечении улицы Серафимы Дерябиной и Объездной дороги в городе Екатеринбурге. 1 этап строительства</t>
  </si>
  <si>
    <t>12</t>
  </si>
  <si>
    <t>Строительство улицы Амундсена на участке от проспекта Академика Сахарова до Екатеринбургской кольцевой автомобильной дороги (ЕКАД). Этап строительста № 1</t>
  </si>
  <si>
    <t>13</t>
  </si>
  <si>
    <t>Строительство улицы Вильгельма де Геннина от проспекта Академика Сахарова до улицы Тимофеева-Ресовского на территории 1 очереди застройки планировочного района "Академический" в городе Екатеринбурге</t>
  </si>
  <si>
    <t>14</t>
  </si>
  <si>
    <t xml:space="preserve">Дошкольное образовательное учреждение на 250 мест в квартале № 26 планировочного района "Академический" в г. Екатеринбурге </t>
  </si>
  <si>
    <t>15</t>
  </si>
  <si>
    <t>Средняя общеобразовательная школа в квартале № 10 планировочного района "Академический" г. Екатеринбурга</t>
  </si>
  <si>
    <t>16</t>
  </si>
  <si>
    <t>Строительство здания ДОУ на 300 мест в квартале № 26 планировочного района "Академический" г. Екатеринбурга</t>
  </si>
  <si>
    <t>17</t>
  </si>
  <si>
    <t>Строительство улицы Академика Сахарова от ул. Чкалова до ул. Амундсена в планировочном районе «Академический» в г. Екатеринбурге. 2 этап</t>
  </si>
  <si>
    <t>18</t>
  </si>
  <si>
    <t>Строительство улицы Амундсена на участке от пр. Академика Сахарова до Екатеринбургской кольцевой автомобильной дороги (ЕКАД) в г. Екатеринбурге. Этап строительства №3</t>
  </si>
  <si>
    <t>19</t>
  </si>
  <si>
    <t>20</t>
  </si>
  <si>
    <t>Строительство дороги по ул. Чкалова от улицы Краснолесья до улицы Академика Сахарова в г. Екатеринбурге</t>
  </si>
  <si>
    <t>21</t>
  </si>
  <si>
    <t>Строительство улицы Рябинина на участке от проспекта Академика Сахарова до улицы Тимофеева-Ресовского на территории 1 очереди застройки планировочного района «Академический» в городе Екатеринбурге</t>
  </si>
  <si>
    <t>22</t>
  </si>
  <si>
    <t>Строительство улицы Тимофеева-Ресовского от улицы Рябинина до улицы Вильгельма де Геннина на территории 1 очереди застройки планировочного района "Академический" в г. Екатеринбурге. 1 этап</t>
  </si>
  <si>
    <t>23</t>
  </si>
  <si>
    <t>Дошкольное образовательное учреждение № 2 с ясельными группами на 250 мест в жилом районе «Солнечный» в Чкаловском районе города Екатеринбурга</t>
  </si>
  <si>
    <t>24</t>
  </si>
  <si>
    <t>Дошкольное образовательное учреждение № 1 с ясельными группами в квартале № 10 планировочного района "Академический" в г. Екатеринбурге</t>
  </si>
  <si>
    <t>25</t>
  </si>
  <si>
    <t>Дошкольное образовательное учреждение № 1 с ясельными группами в квартале № 11 планировочного района "Академический" в г. Екатеринбурге</t>
  </si>
  <si>
    <t>Дошкольное образовательное учреждение № 2 с ясельными группами в квартале № 11 планировочного района "Академический" в г. Екатеринбурге</t>
  </si>
  <si>
    <t>Дошкольное образовательное учреждение № 3 с ясельными группами на 300 мест в жилом районе «Солнечный» в Чкаловском районе города Екатеринбурга</t>
  </si>
  <si>
    <t>Строительство ул. Анатолия Мехренцева на участке от ул. Павла Шаманова до ул. Академика Сахарова в Ленинском районе г. Екатеринбурга 1 этап строительства</t>
  </si>
  <si>
    <t>(тыс. рублей)</t>
  </si>
  <si>
    <t>ИТОГО:</t>
  </si>
  <si>
    <t>Общий объем затрат</t>
  </si>
  <si>
    <t xml:space="preserve"> RU 66302000-965-2020 29 06 2020</t>
  </si>
  <si>
    <t>RU66302000-1799-2020 06 07 2020</t>
  </si>
  <si>
    <t>RU66302000-1741-2019 06 07 2021</t>
  </si>
  <si>
    <t>60 %</t>
  </si>
  <si>
    <t>Разрешение на ввод объекта в эксплуатацию/ степень готовности</t>
  </si>
  <si>
    <t xml:space="preserve"> RU66302000-1818-2020 09 08 2021</t>
  </si>
  <si>
    <t>№ RU66302000-1404
-2018 от 26.12.2018</t>
  </si>
  <si>
    <t>№ RU66302000-755
-2017 от 25.12.2018</t>
  </si>
  <si>
    <t>RU66302000-1472-2019  20/12/2019</t>
  </si>
  <si>
    <t>RU66302000-1316-2018  06/12/2018</t>
  </si>
  <si>
    <t>№ RU66302000-688
-2017 от 25.12.2018</t>
  </si>
  <si>
    <t>24 %</t>
  </si>
  <si>
    <t>50 %</t>
  </si>
  <si>
    <t>40 %</t>
  </si>
  <si>
    <t>№ RU 66302000-687-2017 от 28.12.2018, от 17.12.2019, от 10.12.2020</t>
  </si>
  <si>
    <t>№ RU 66302000-867-2017 от 22.12.2020</t>
  </si>
  <si>
    <t>45 %</t>
  </si>
  <si>
    <t>95 %</t>
  </si>
  <si>
    <t>85 %</t>
  </si>
  <si>
    <t>75 %</t>
  </si>
  <si>
    <t>90 %</t>
  </si>
  <si>
    <t>№ RU 66302000-1817-2020 от 24.12.2020</t>
  </si>
  <si>
    <t>№ RU 66302000-1353-2018 от 30.12.2019, № RU 66302000-1407-2018 от 30.12.2019</t>
  </si>
  <si>
    <t>№ RU 66302000-1320-2018 от 27.12.2019</t>
  </si>
  <si>
    <t>№ RU 66302000-1293-2018 от 27.12.2019</t>
  </si>
  <si>
    <t xml:space="preserve"> </t>
  </si>
  <si>
    <t xml:space="preserve">Приложение №  4                    </t>
  </si>
  <si>
    <t xml:space="preserve">Информация о введенных в эксплуатацию объектах и строящихся, а также о фактических затратах на строительство объектов капитального строительства 
в Свердловской области в 2018–2020 годах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</si>
</sst>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name val="Arial"/>
    </font>
    <font>
      <sz val="10"/>
      <name val="Liberation Serif"/>
      <family val="1"/>
      <charset val="204"/>
    </font>
    <font>
      <sz val="8.5"/>
      <name val="Liberation Serif"/>
      <family val="1"/>
      <charset val="204"/>
    </font>
    <font>
      <b/>
      <sz val="8.5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sz val="10"/>
      <name val="Times New Roman"/>
      <family val="1"/>
      <charset val="204"/>
    </font>
    <font>
      <b/>
      <sz val="11"/>
      <name val="Liberation Serif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6" fillId="0" borderId="0" xfId="0" applyFont="1" applyAlignment="1">
      <alignment horizontal="right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S38"/>
  <sheetViews>
    <sheetView showGridLines="0" tabSelected="1" view="pageBreakPreview" topLeftCell="A3" zoomScaleNormal="100" zoomScaleSheetLayoutView="100" workbookViewId="0">
      <pane ySplit="5" topLeftCell="A11" activePane="bottomLeft" state="frozen"/>
      <selection activeCell="B3" sqref="B3"/>
      <selection pane="bottomLeft" activeCell="A5" sqref="A5"/>
    </sheetView>
  </sheetViews>
  <sheetFormatPr defaultRowHeight="12.75" customHeight="1" outlineLevelRow="1"/>
  <cols>
    <col min="1" max="1" width="5.28515625" customWidth="1"/>
    <col min="2" max="2" width="30.7109375" customWidth="1"/>
    <col min="3" max="4" width="10.28515625" customWidth="1"/>
    <col min="5" max="5" width="10.7109375" customWidth="1"/>
    <col min="6" max="6" width="8.7109375" customWidth="1"/>
    <col min="7" max="7" width="7.5703125" customWidth="1"/>
    <col min="8" max="8" width="9.42578125" customWidth="1"/>
    <col min="9" max="9" width="8.140625" customWidth="1"/>
    <col min="10" max="10" width="11" customWidth="1"/>
    <col min="11" max="11" width="8.5703125" customWidth="1"/>
    <col min="12" max="12" width="7.140625" customWidth="1"/>
    <col min="13" max="13" width="10.140625" customWidth="1"/>
    <col min="14" max="14" width="8.85546875" customWidth="1"/>
    <col min="15" max="15" width="8.42578125" customWidth="1"/>
    <col min="16" max="16" width="10.5703125" customWidth="1"/>
    <col min="17" max="17" width="9.5703125" customWidth="1"/>
    <col min="18" max="18" width="8.42578125" customWidth="1"/>
    <col min="19" max="19" width="17.28515625" customWidth="1"/>
  </cols>
  <sheetData>
    <row r="3" spans="1:19" ht="12.75" customHeight="1">
      <c r="A3" s="5" t="s">
        <v>88</v>
      </c>
      <c r="B3" s="17" t="s">
        <v>89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33.75" customHeight="1">
      <c r="A4" s="23" t="s">
        <v>90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4" t="s">
        <v>60</v>
      </c>
    </row>
    <row r="6" spans="1:19">
      <c r="A6" s="15" t="s">
        <v>1</v>
      </c>
      <c r="B6" s="15" t="s">
        <v>2</v>
      </c>
      <c r="C6" s="15" t="s">
        <v>62</v>
      </c>
      <c r="D6" s="20" t="s">
        <v>3</v>
      </c>
      <c r="E6" s="21"/>
      <c r="F6" s="22"/>
      <c r="G6" s="20" t="s">
        <v>7</v>
      </c>
      <c r="H6" s="21"/>
      <c r="I6" s="22"/>
      <c r="J6" s="20" t="s">
        <v>20</v>
      </c>
      <c r="K6" s="21"/>
      <c r="L6" s="22"/>
      <c r="M6" s="20" t="s">
        <v>21</v>
      </c>
      <c r="N6" s="21"/>
      <c r="O6" s="22"/>
      <c r="P6" s="20" t="s">
        <v>22</v>
      </c>
      <c r="Q6" s="21"/>
      <c r="R6" s="22"/>
      <c r="S6" s="15" t="s">
        <v>67</v>
      </c>
    </row>
    <row r="7" spans="1:19" ht="30" customHeight="1">
      <c r="A7" s="16"/>
      <c r="B7" s="16"/>
      <c r="C7" s="16"/>
      <c r="D7" s="8" t="s">
        <v>4</v>
      </c>
      <c r="E7" s="8" t="s">
        <v>5</v>
      </c>
      <c r="F7" s="8" t="s">
        <v>6</v>
      </c>
      <c r="G7" s="8" t="s">
        <v>4</v>
      </c>
      <c r="H7" s="8" t="s">
        <v>5</v>
      </c>
      <c r="I7" s="8" t="s">
        <v>6</v>
      </c>
      <c r="J7" s="8" t="s">
        <v>4</v>
      </c>
      <c r="K7" s="8" t="s">
        <v>5</v>
      </c>
      <c r="L7" s="8" t="s">
        <v>6</v>
      </c>
      <c r="M7" s="8" t="s">
        <v>4</v>
      </c>
      <c r="N7" s="8" t="s">
        <v>5</v>
      </c>
      <c r="O7" s="8" t="s">
        <v>6</v>
      </c>
      <c r="P7" s="8" t="s">
        <v>4</v>
      </c>
      <c r="Q7" s="8" t="s">
        <v>5</v>
      </c>
      <c r="R7" s="8" t="s">
        <v>6</v>
      </c>
      <c r="S7" s="16"/>
    </row>
    <row r="8" spans="1:19" ht="33.75" customHeight="1" outlineLevel="1">
      <c r="A8" s="4" t="s">
        <v>8</v>
      </c>
      <c r="B8" s="4" t="s">
        <v>23</v>
      </c>
      <c r="C8" s="10">
        <f>D8+E8+F8</f>
        <v>820718.25462000002</v>
      </c>
      <c r="D8" s="10">
        <f>G8+J8+M8</f>
        <v>531013.40364000003</v>
      </c>
      <c r="E8" s="10">
        <f>H8+K8+N8</f>
        <v>242553.58265</v>
      </c>
      <c r="F8" s="10">
        <f>I8+L8+O8+R8</f>
        <v>47151.268329999999</v>
      </c>
      <c r="G8" s="10"/>
      <c r="H8" s="10"/>
      <c r="I8" s="10"/>
      <c r="J8" s="10">
        <v>132257.20363999999</v>
      </c>
      <c r="K8" s="10">
        <v>56683.582649999997</v>
      </c>
      <c r="L8" s="10">
        <v>6727.7890600000001</v>
      </c>
      <c r="M8" s="10">
        <v>398756.2</v>
      </c>
      <c r="N8" s="10">
        <f>185870</f>
        <v>185870</v>
      </c>
      <c r="O8" s="10">
        <f>18988.8+1663.84+13309.066</f>
        <v>33961.705999999998</v>
      </c>
      <c r="P8" s="10">
        <v>138057.38946999999</v>
      </c>
      <c r="Q8" s="10">
        <v>9352.2781699999996</v>
      </c>
      <c r="R8" s="10">
        <f>6461.77327</f>
        <v>6461.7732699999997</v>
      </c>
      <c r="S8" s="4" t="s">
        <v>63</v>
      </c>
    </row>
    <row r="9" spans="1:19" ht="45" outlineLevel="1">
      <c r="A9" s="4" t="s">
        <v>9</v>
      </c>
      <c r="B9" s="4" t="s">
        <v>27</v>
      </c>
      <c r="C9" s="10">
        <f t="shared" ref="C9:C32" si="0">D9+E9+F9</f>
        <v>764255.82729000004</v>
      </c>
      <c r="D9" s="10">
        <f t="shared" ref="D9:D32" si="1">G9+J9+M9</f>
        <v>491776.69478000002</v>
      </c>
      <c r="E9" s="10">
        <f t="shared" ref="E9:E32" si="2">H9+K9+N9</f>
        <v>227329.45371999999</v>
      </c>
      <c r="F9" s="10">
        <f t="shared" ref="F9:F32" si="3">I9+L9+O9+R9</f>
        <v>45149.678789999998</v>
      </c>
      <c r="G9" s="10"/>
      <c r="H9" s="10"/>
      <c r="I9" s="10"/>
      <c r="J9" s="10">
        <v>202769.39478</v>
      </c>
      <c r="K9" s="10">
        <v>86904.118929999997</v>
      </c>
      <c r="L9" s="10">
        <v>9657.8865800000003</v>
      </c>
      <c r="M9" s="10">
        <v>289007.3</v>
      </c>
      <c r="N9" s="10">
        <v>140425.33478999999</v>
      </c>
      <c r="O9" s="10">
        <f>13762.5+2310.75</f>
        <v>16073.25</v>
      </c>
      <c r="P9" s="10">
        <v>260524.32509999999</v>
      </c>
      <c r="Q9" s="10">
        <v>21879.990470000001</v>
      </c>
      <c r="R9" s="10">
        <f>19418.54221</f>
        <v>19418.54221</v>
      </c>
      <c r="S9" s="4" t="s">
        <v>64</v>
      </c>
    </row>
    <row r="10" spans="1:19" ht="33.75" outlineLevel="1">
      <c r="A10" s="4" t="s">
        <v>10</v>
      </c>
      <c r="B10" s="4" t="s">
        <v>37</v>
      </c>
      <c r="C10" s="10">
        <f t="shared" si="0"/>
        <v>22980.9575</v>
      </c>
      <c r="D10" s="10">
        <f t="shared" si="1"/>
        <v>8490.5389200000009</v>
      </c>
      <c r="E10" s="10">
        <f t="shared" si="2"/>
        <v>3638.80476</v>
      </c>
      <c r="F10" s="10">
        <f t="shared" si="3"/>
        <v>10851.613819999999</v>
      </c>
      <c r="G10" s="10"/>
      <c r="H10" s="10"/>
      <c r="I10" s="10"/>
      <c r="J10" s="10"/>
      <c r="K10" s="10"/>
      <c r="L10" s="10"/>
      <c r="M10" s="10">
        <v>8490.5389200000009</v>
      </c>
      <c r="N10" s="10">
        <v>3638.80476</v>
      </c>
      <c r="O10" s="10">
        <v>404.31900000000002</v>
      </c>
      <c r="P10" s="10">
        <v>372065.25793000002</v>
      </c>
      <c r="Q10" s="10">
        <v>28462.06769</v>
      </c>
      <c r="R10" s="10">
        <f>2803.10752+3234.1873+4410</f>
        <v>10447.294819999999</v>
      </c>
      <c r="S10" s="4" t="s">
        <v>66</v>
      </c>
    </row>
    <row r="11" spans="1:19" ht="33.75" outlineLevel="1">
      <c r="A11" s="4" t="s">
        <v>11</v>
      </c>
      <c r="B11" s="4" t="s">
        <v>39</v>
      </c>
      <c r="C11" s="10">
        <f t="shared" si="0"/>
        <v>8967.7697100000005</v>
      </c>
      <c r="D11" s="10">
        <f t="shared" si="1"/>
        <v>3386.5064299999999</v>
      </c>
      <c r="E11" s="10">
        <f t="shared" si="2"/>
        <v>1451.3608400000001</v>
      </c>
      <c r="F11" s="10">
        <f t="shared" si="3"/>
        <v>4129.9024399999998</v>
      </c>
      <c r="G11" s="10"/>
      <c r="H11" s="10"/>
      <c r="I11" s="10"/>
      <c r="J11" s="10"/>
      <c r="K11" s="10"/>
      <c r="L11" s="10"/>
      <c r="M11" s="10">
        <v>3386.5064299999999</v>
      </c>
      <c r="N11" s="10">
        <v>1451.3608400000001</v>
      </c>
      <c r="O11" s="10">
        <v>161.26525000000001</v>
      </c>
      <c r="P11" s="10">
        <v>100875.99391</v>
      </c>
      <c r="Q11" s="10">
        <v>8113.0470999999998</v>
      </c>
      <c r="R11" s="10">
        <v>3968.6371899999999</v>
      </c>
      <c r="S11" s="4" t="s">
        <v>65</v>
      </c>
    </row>
    <row r="12" spans="1:19" ht="50.25" customHeight="1" outlineLevel="1">
      <c r="A12" s="4" t="s">
        <v>13</v>
      </c>
      <c r="B12" s="4" t="s">
        <v>52</v>
      </c>
      <c r="C12" s="10">
        <f t="shared" si="0"/>
        <v>1711.04323</v>
      </c>
      <c r="D12" s="10">
        <f t="shared" si="1"/>
        <v>0</v>
      </c>
      <c r="E12" s="10">
        <f t="shared" si="2"/>
        <v>0</v>
      </c>
      <c r="F12" s="10">
        <f t="shared" si="3"/>
        <v>1711.04323</v>
      </c>
      <c r="G12" s="10"/>
      <c r="H12" s="10"/>
      <c r="I12" s="10"/>
      <c r="J12" s="10"/>
      <c r="K12" s="10"/>
      <c r="L12" s="10"/>
      <c r="M12" s="10"/>
      <c r="N12" s="10"/>
      <c r="O12" s="10"/>
      <c r="P12" s="10">
        <v>56270.474990000002</v>
      </c>
      <c r="Q12" s="10">
        <v>3811.8708900000001</v>
      </c>
      <c r="R12" s="10">
        <f>662.50202+423.54121+625</f>
        <v>1711.04323</v>
      </c>
      <c r="S12" s="4" t="s">
        <v>68</v>
      </c>
    </row>
    <row r="13" spans="1:19" ht="42" customHeight="1" outlineLevel="1">
      <c r="A13" s="4" t="s">
        <v>14</v>
      </c>
      <c r="B13" s="4" t="s">
        <v>58</v>
      </c>
      <c r="C13" s="10">
        <f t="shared" si="0"/>
        <v>405.48187999999999</v>
      </c>
      <c r="D13" s="10">
        <f t="shared" si="1"/>
        <v>0</v>
      </c>
      <c r="E13" s="10">
        <f t="shared" si="2"/>
        <v>0</v>
      </c>
      <c r="F13" s="10">
        <f t="shared" si="3"/>
        <v>405.48187999999999</v>
      </c>
      <c r="G13" s="10"/>
      <c r="H13" s="10"/>
      <c r="I13" s="10"/>
      <c r="J13" s="10"/>
      <c r="K13" s="10"/>
      <c r="L13" s="10"/>
      <c r="M13" s="10"/>
      <c r="N13" s="10"/>
      <c r="O13" s="10"/>
      <c r="P13" s="10">
        <v>29956.966980000001</v>
      </c>
      <c r="Q13" s="10">
        <v>2029.34475</v>
      </c>
      <c r="R13" s="10">
        <f>225.48188+180</f>
        <v>405.48187999999999</v>
      </c>
      <c r="S13" s="4" t="s">
        <v>74</v>
      </c>
    </row>
    <row r="14" spans="1:19" ht="45" outlineLevel="1">
      <c r="A14" s="4" t="s">
        <v>18</v>
      </c>
      <c r="B14" s="4" t="s">
        <v>54</v>
      </c>
      <c r="C14" s="10">
        <f t="shared" si="0"/>
        <v>819.39869999999996</v>
      </c>
      <c r="D14" s="10">
        <f t="shared" si="1"/>
        <v>0</v>
      </c>
      <c r="E14" s="10">
        <f t="shared" si="2"/>
        <v>0</v>
      </c>
      <c r="F14" s="10">
        <f t="shared" si="3"/>
        <v>819.39869999999996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v>38980.112220000003</v>
      </c>
      <c r="Q14" s="10">
        <v>2640.5882499999998</v>
      </c>
      <c r="R14" s="10">
        <f>293.3987+526</f>
        <v>819.39869999999996</v>
      </c>
      <c r="S14" s="4" t="s">
        <v>75</v>
      </c>
    </row>
    <row r="15" spans="1:19" ht="45" outlineLevel="1">
      <c r="A15" s="4" t="s">
        <v>15</v>
      </c>
      <c r="B15" s="4" t="s">
        <v>56</v>
      </c>
      <c r="C15" s="10">
        <f t="shared" si="0"/>
        <v>839.46289000000002</v>
      </c>
      <c r="D15" s="10">
        <f t="shared" si="1"/>
        <v>0</v>
      </c>
      <c r="E15" s="10">
        <f t="shared" si="2"/>
        <v>0</v>
      </c>
      <c r="F15" s="10">
        <f t="shared" si="3"/>
        <v>839.46289000000002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v>43505.783459999999</v>
      </c>
      <c r="Q15" s="10">
        <v>2947.1659800000002</v>
      </c>
      <c r="R15" s="10">
        <f>327.46289+512</f>
        <v>839.46289000000002</v>
      </c>
      <c r="S15" s="4" t="s">
        <v>76</v>
      </c>
    </row>
    <row r="16" spans="1:19" ht="45" outlineLevel="1">
      <c r="A16" s="4" t="s">
        <v>24</v>
      </c>
      <c r="B16" s="4" t="s">
        <v>57</v>
      </c>
      <c r="C16" s="10">
        <f t="shared" si="0"/>
        <v>839.44397000000004</v>
      </c>
      <c r="D16" s="10">
        <f t="shared" si="1"/>
        <v>0</v>
      </c>
      <c r="E16" s="10">
        <f t="shared" si="2"/>
        <v>0</v>
      </c>
      <c r="F16" s="10">
        <f t="shared" si="3"/>
        <v>839.44397000000004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v>43503.269890000003</v>
      </c>
      <c r="Q16" s="10">
        <v>2946.9956999999999</v>
      </c>
      <c r="R16" s="10">
        <f>327.44397+512</f>
        <v>839.44397000000004</v>
      </c>
      <c r="S16" s="4" t="s">
        <v>76</v>
      </c>
    </row>
    <row r="17" spans="1:19" ht="67.5" outlineLevel="1">
      <c r="A17" s="4" t="s">
        <v>26</v>
      </c>
      <c r="B17" s="4" t="s">
        <v>17</v>
      </c>
      <c r="C17" s="10">
        <f t="shared" si="0"/>
        <v>483264.80631999997</v>
      </c>
      <c r="D17" s="10">
        <f t="shared" si="1"/>
        <v>328084.02265</v>
      </c>
      <c r="E17" s="10">
        <f t="shared" si="2"/>
        <v>140616.37325</v>
      </c>
      <c r="F17" s="10">
        <f t="shared" si="3"/>
        <v>14564.41042</v>
      </c>
      <c r="G17" s="10">
        <v>131316.5</v>
      </c>
      <c r="H17" s="10">
        <v>56286.400000000001</v>
      </c>
      <c r="I17" s="10">
        <v>2962.5</v>
      </c>
      <c r="J17" s="10">
        <v>64270.122649999998</v>
      </c>
      <c r="K17" s="10">
        <v>27545.273249999998</v>
      </c>
      <c r="L17" s="10">
        <v>1491.84907</v>
      </c>
      <c r="M17" s="10">
        <v>132497.4</v>
      </c>
      <c r="N17" s="10">
        <v>56784.7</v>
      </c>
      <c r="O17" s="10">
        <f>3032.52718</f>
        <v>3032.52718</v>
      </c>
      <c r="P17" s="10">
        <v>80397.475720000002</v>
      </c>
      <c r="Q17" s="10">
        <v>5446.2882900000004</v>
      </c>
      <c r="R17" s="10">
        <f>605.13955+6472.39462</f>
        <v>7077.5341699999999</v>
      </c>
      <c r="S17" s="4" t="s">
        <v>77</v>
      </c>
    </row>
    <row r="18" spans="1:19" ht="33.75" outlineLevel="1">
      <c r="A18" s="4" t="s">
        <v>28</v>
      </c>
      <c r="B18" s="4" t="s">
        <v>0</v>
      </c>
      <c r="C18" s="10">
        <f t="shared" si="0"/>
        <v>120099.45104</v>
      </c>
      <c r="D18" s="10">
        <f t="shared" si="1"/>
        <v>75375.208239999993</v>
      </c>
      <c r="E18" s="10">
        <f t="shared" si="2"/>
        <v>32303.717140000001</v>
      </c>
      <c r="F18" s="10">
        <f t="shared" si="3"/>
        <v>12420.525660000001</v>
      </c>
      <c r="G18" s="10">
        <v>68081.2</v>
      </c>
      <c r="H18" s="10">
        <v>29177.7</v>
      </c>
      <c r="I18" s="10">
        <v>1535.7</v>
      </c>
      <c r="J18" s="10">
        <v>689.85348999999997</v>
      </c>
      <c r="K18" s="10">
        <v>295.66147000000001</v>
      </c>
      <c r="L18" s="10">
        <v>71.858800000000002</v>
      </c>
      <c r="M18" s="10">
        <v>6604.1547499999997</v>
      </c>
      <c r="N18" s="10">
        <v>2830.3556699999999</v>
      </c>
      <c r="O18" s="10">
        <f>201.25412</f>
        <v>201.25412</v>
      </c>
      <c r="P18" s="10">
        <v>223671.04672000001</v>
      </c>
      <c r="Q18" s="10">
        <v>15151.91581</v>
      </c>
      <c r="R18" s="10">
        <f>1683.54757+8928.16517</f>
        <v>10611.712740000001</v>
      </c>
      <c r="S18" s="4" t="s">
        <v>78</v>
      </c>
    </row>
    <row r="19" spans="1:19" ht="56.25" outlineLevel="1">
      <c r="A19" s="4" t="s">
        <v>30</v>
      </c>
      <c r="B19" s="4" t="s">
        <v>41</v>
      </c>
      <c r="C19" s="10">
        <f t="shared" si="0"/>
        <v>12357.32336</v>
      </c>
      <c r="D19" s="10">
        <f t="shared" si="1"/>
        <v>6886.1261199999999</v>
      </c>
      <c r="E19" s="10">
        <f t="shared" si="2"/>
        <v>2951.2006900000001</v>
      </c>
      <c r="F19" s="10">
        <f t="shared" si="3"/>
        <v>2519.9965500000003</v>
      </c>
      <c r="G19" s="10"/>
      <c r="H19" s="10"/>
      <c r="I19" s="10"/>
      <c r="J19" s="10"/>
      <c r="K19" s="10"/>
      <c r="L19" s="10"/>
      <c r="M19" s="10">
        <v>6886.1261199999999</v>
      </c>
      <c r="N19" s="10">
        <v>2951.2006900000001</v>
      </c>
      <c r="O19" s="10">
        <v>155.89304999999999</v>
      </c>
      <c r="P19" s="10">
        <v>29764.58829</v>
      </c>
      <c r="Q19" s="10">
        <v>2017.96641</v>
      </c>
      <c r="R19" s="10">
        <f>224.1035+2140</f>
        <v>2364.1035000000002</v>
      </c>
      <c r="S19" s="4" t="s">
        <v>79</v>
      </c>
    </row>
    <row r="20" spans="1:19" ht="56.25" outlineLevel="1">
      <c r="A20" s="4" t="s">
        <v>32</v>
      </c>
      <c r="B20" s="4" t="s">
        <v>43</v>
      </c>
      <c r="C20" s="10">
        <f t="shared" si="0"/>
        <v>4458.3061400000006</v>
      </c>
      <c r="D20" s="10">
        <f t="shared" si="1"/>
        <v>2161.3830800000001</v>
      </c>
      <c r="E20" s="10">
        <f t="shared" si="2"/>
        <v>926.32217000000003</v>
      </c>
      <c r="F20" s="10">
        <f t="shared" si="3"/>
        <v>1370.6008900000002</v>
      </c>
      <c r="G20" s="10"/>
      <c r="H20" s="10"/>
      <c r="I20" s="10"/>
      <c r="J20" s="10"/>
      <c r="K20" s="10"/>
      <c r="L20" s="10"/>
      <c r="M20" s="10">
        <v>2161.3830800000001</v>
      </c>
      <c r="N20" s="10">
        <v>926.32217000000003</v>
      </c>
      <c r="O20" s="10">
        <f>107.89954</f>
        <v>107.89954</v>
      </c>
      <c r="P20" s="10">
        <v>40867.544889999997</v>
      </c>
      <c r="Q20" s="10">
        <v>2768.6977099999999</v>
      </c>
      <c r="R20" s="10">
        <f>307.61305+955.0883</f>
        <v>1262.70135</v>
      </c>
      <c r="S20" s="4" t="s">
        <v>80</v>
      </c>
    </row>
    <row r="21" spans="1:19" ht="59.25" customHeight="1" outlineLevel="1">
      <c r="A21" s="4" t="s">
        <v>34</v>
      </c>
      <c r="B21" s="4" t="s">
        <v>50</v>
      </c>
      <c r="C21" s="10">
        <f t="shared" si="0"/>
        <v>3961.8986199999999</v>
      </c>
      <c r="D21" s="10">
        <f t="shared" si="1"/>
        <v>0</v>
      </c>
      <c r="E21" s="10">
        <f t="shared" si="2"/>
        <v>0</v>
      </c>
      <c r="F21" s="10">
        <f t="shared" si="3"/>
        <v>3961.8986199999999</v>
      </c>
      <c r="G21" s="10"/>
      <c r="H21" s="10"/>
      <c r="I21" s="10"/>
      <c r="J21" s="10"/>
      <c r="K21" s="10"/>
      <c r="L21" s="10"/>
      <c r="M21" s="10"/>
      <c r="N21" s="10"/>
      <c r="O21" s="10"/>
      <c r="P21" s="10">
        <v>129124.02989000001</v>
      </c>
      <c r="Q21" s="10">
        <v>8747.1174699999992</v>
      </c>
      <c r="R21" s="10">
        <f>971.89862+2990</f>
        <v>3961.8986199999999</v>
      </c>
      <c r="S21" s="4" t="s">
        <v>81</v>
      </c>
    </row>
    <row r="22" spans="1:19" ht="69" customHeight="1" outlineLevel="1">
      <c r="A22" s="4" t="s">
        <v>36</v>
      </c>
      <c r="B22" s="4" t="s">
        <v>48</v>
      </c>
      <c r="C22" s="10">
        <f t="shared" si="0"/>
        <v>6060.6806399999996</v>
      </c>
      <c r="D22" s="10">
        <f t="shared" si="1"/>
        <v>0</v>
      </c>
      <c r="E22" s="10">
        <f t="shared" si="2"/>
        <v>0</v>
      </c>
      <c r="F22" s="10">
        <f t="shared" si="3"/>
        <v>6060.6806399999996</v>
      </c>
      <c r="G22" s="10"/>
      <c r="H22" s="10"/>
      <c r="I22" s="10"/>
      <c r="J22" s="10"/>
      <c r="K22" s="10"/>
      <c r="L22" s="10"/>
      <c r="M22" s="10"/>
      <c r="N22" s="10"/>
      <c r="O22" s="10"/>
      <c r="P22" s="10">
        <v>232500</v>
      </c>
      <c r="Q22" s="10">
        <v>15750</v>
      </c>
      <c r="R22" s="10">
        <v>6060.6806399999996</v>
      </c>
      <c r="S22" s="4" t="s">
        <v>82</v>
      </c>
    </row>
    <row r="23" spans="1:19" ht="33.75" outlineLevel="1">
      <c r="A23" s="4" t="s">
        <v>38</v>
      </c>
      <c r="B23" s="4" t="s">
        <v>46</v>
      </c>
      <c r="C23" s="10">
        <f t="shared" si="0"/>
        <v>10831.798640000001</v>
      </c>
      <c r="D23" s="10">
        <f t="shared" si="1"/>
        <v>0</v>
      </c>
      <c r="E23" s="10">
        <f t="shared" si="2"/>
        <v>0</v>
      </c>
      <c r="F23" s="10">
        <f t="shared" si="3"/>
        <v>10831.798640000001</v>
      </c>
      <c r="G23" s="10"/>
      <c r="H23" s="10"/>
      <c r="I23" s="10">
        <v>29.85</v>
      </c>
      <c r="J23" s="10"/>
      <c r="K23" s="10"/>
      <c r="L23" s="10">
        <f>7478.56361+69.65</f>
        <v>7548.2136099999998</v>
      </c>
      <c r="M23" s="10"/>
      <c r="N23" s="10"/>
      <c r="O23" s="10"/>
      <c r="P23" s="10">
        <v>91128.597240000003</v>
      </c>
      <c r="Q23" s="10">
        <v>6173.2275499999996</v>
      </c>
      <c r="R23" s="10">
        <f>685.91417+2567.82086</f>
        <v>3253.7350299999998</v>
      </c>
      <c r="S23" s="4" t="s">
        <v>83</v>
      </c>
    </row>
    <row r="24" spans="1:19" ht="45" outlineLevel="1">
      <c r="A24" s="4" t="s">
        <v>40</v>
      </c>
      <c r="B24" s="4" t="s">
        <v>59</v>
      </c>
      <c r="C24" s="10">
        <f t="shared" si="0"/>
        <v>3182.7598900000003</v>
      </c>
      <c r="D24" s="10">
        <f t="shared" si="1"/>
        <v>0</v>
      </c>
      <c r="E24" s="10">
        <f t="shared" si="2"/>
        <v>0</v>
      </c>
      <c r="F24" s="10">
        <f t="shared" si="3"/>
        <v>3182.7598900000003</v>
      </c>
      <c r="G24" s="10"/>
      <c r="H24" s="10"/>
      <c r="I24" s="10"/>
      <c r="J24" s="10"/>
      <c r="K24" s="10"/>
      <c r="L24" s="10"/>
      <c r="M24" s="10"/>
      <c r="N24" s="10"/>
      <c r="O24" s="10"/>
      <c r="P24" s="10">
        <v>39959.204709999998</v>
      </c>
      <c r="Q24" s="10">
        <v>2706.9142700000002</v>
      </c>
      <c r="R24" s="10">
        <f>300.77035+2881.98954</f>
        <v>3182.7598900000003</v>
      </c>
      <c r="S24" s="4" t="s">
        <v>84</v>
      </c>
    </row>
    <row r="25" spans="1:19" ht="78.75" outlineLevel="1">
      <c r="A25" s="4" t="s">
        <v>42</v>
      </c>
      <c r="B25" s="4" t="s">
        <v>33</v>
      </c>
      <c r="C25" s="10">
        <f t="shared" si="0"/>
        <v>634334.43335000006</v>
      </c>
      <c r="D25" s="10">
        <f t="shared" si="1"/>
        <v>430355.48554000002</v>
      </c>
      <c r="E25" s="10">
        <f t="shared" si="2"/>
        <v>184440.28029999998</v>
      </c>
      <c r="F25" s="10">
        <f t="shared" si="3"/>
        <v>19538.667509999999</v>
      </c>
      <c r="G25" s="10"/>
      <c r="H25" s="10"/>
      <c r="I25" s="10"/>
      <c r="J25" s="10">
        <v>146090.94531000001</v>
      </c>
      <c r="K25" s="10">
        <v>62612.530350000001</v>
      </c>
      <c r="L25" s="10">
        <v>6345.8680299999996</v>
      </c>
      <c r="M25" s="10">
        <v>284264.54022999998</v>
      </c>
      <c r="N25" s="10">
        <v>121827.74995</v>
      </c>
      <c r="O25" s="10">
        <f>13192.79948</f>
        <v>13192.79948</v>
      </c>
      <c r="P25" s="10"/>
      <c r="Q25" s="10"/>
      <c r="R25" s="10"/>
      <c r="S25" s="4" t="s">
        <v>85</v>
      </c>
    </row>
    <row r="26" spans="1:19" ht="56.25" outlineLevel="1">
      <c r="A26" s="4" t="s">
        <v>44</v>
      </c>
      <c r="B26" s="4" t="s">
        <v>31</v>
      </c>
      <c r="C26" s="10">
        <f t="shared" si="0"/>
        <v>237127.72350999998</v>
      </c>
      <c r="D26" s="10">
        <f t="shared" si="1"/>
        <v>160481.50380999999</v>
      </c>
      <c r="E26" s="10">
        <f t="shared" si="2"/>
        <v>68778.604200000002</v>
      </c>
      <c r="F26" s="10">
        <f t="shared" si="3"/>
        <v>7867.6154999999999</v>
      </c>
      <c r="G26" s="10"/>
      <c r="H26" s="10"/>
      <c r="I26" s="10"/>
      <c r="J26" s="10">
        <v>56051.045709999999</v>
      </c>
      <c r="K26" s="10">
        <v>24022.69211</v>
      </c>
      <c r="L26" s="10">
        <v>1607.5305699999999</v>
      </c>
      <c r="M26" s="10">
        <v>104430.4581</v>
      </c>
      <c r="N26" s="10">
        <v>44755.912089999998</v>
      </c>
      <c r="O26" s="10">
        <f>6249.09659</f>
        <v>6249.0965900000001</v>
      </c>
      <c r="P26" s="10"/>
      <c r="Q26" s="10"/>
      <c r="R26" s="10">
        <f>10988.34/1000</f>
        <v>10.988340000000001</v>
      </c>
      <c r="S26" s="4" t="s">
        <v>86</v>
      </c>
    </row>
    <row r="27" spans="1:19" ht="56.25" outlineLevel="1">
      <c r="A27" s="4" t="s">
        <v>45</v>
      </c>
      <c r="B27" s="4" t="s">
        <v>29</v>
      </c>
      <c r="C27" s="10">
        <f t="shared" si="0"/>
        <v>460868.53641</v>
      </c>
      <c r="D27" s="10">
        <f t="shared" si="1"/>
        <v>311183.55067999999</v>
      </c>
      <c r="E27" s="10">
        <f t="shared" si="2"/>
        <v>133365.6428</v>
      </c>
      <c r="F27" s="10">
        <f t="shared" si="3"/>
        <v>16319.342929999999</v>
      </c>
      <c r="G27" s="10"/>
      <c r="H27" s="10"/>
      <c r="I27" s="10">
        <v>29.55</v>
      </c>
      <c r="J27" s="10">
        <v>77169.647140000001</v>
      </c>
      <c r="K27" s="10">
        <v>33073.828520000003</v>
      </c>
      <c r="L27" s="10">
        <v>4449.8575600000004</v>
      </c>
      <c r="M27" s="10">
        <v>234013.90354</v>
      </c>
      <c r="N27" s="10">
        <v>100291.81428000001</v>
      </c>
      <c r="O27" s="10">
        <f>11839.93537</f>
        <v>11839.935369999999</v>
      </c>
      <c r="P27" s="10"/>
      <c r="Q27" s="10"/>
      <c r="R27" s="10"/>
      <c r="S27" s="4" t="s">
        <v>87</v>
      </c>
    </row>
    <row r="28" spans="1:19" ht="59.25" customHeight="1" outlineLevel="1">
      <c r="A28" s="4" t="s">
        <v>47</v>
      </c>
      <c r="B28" s="4" t="s">
        <v>16</v>
      </c>
      <c r="C28" s="10">
        <f t="shared" si="0"/>
        <v>290839.57923999999</v>
      </c>
      <c r="D28" s="10">
        <f t="shared" si="1"/>
        <v>196044.61945</v>
      </c>
      <c r="E28" s="10">
        <f t="shared" si="2"/>
        <v>84020.280540000007</v>
      </c>
      <c r="F28" s="10">
        <f t="shared" si="3"/>
        <v>10774.679249999999</v>
      </c>
      <c r="G28" s="10">
        <v>122339.5</v>
      </c>
      <c r="H28" s="10">
        <v>52431.3</v>
      </c>
      <c r="I28" s="10">
        <v>2759.6</v>
      </c>
      <c r="J28" s="10">
        <v>73705.119449999998</v>
      </c>
      <c r="K28" s="10">
        <v>31588.98054</v>
      </c>
      <c r="L28" s="10">
        <v>8015.0792499999998</v>
      </c>
      <c r="M28" s="10"/>
      <c r="N28" s="10"/>
      <c r="O28" s="10"/>
      <c r="P28" s="10"/>
      <c r="Q28" s="10"/>
      <c r="R28" s="10"/>
      <c r="S28" s="4" t="s">
        <v>73</v>
      </c>
    </row>
    <row r="29" spans="1:19" ht="45" outlineLevel="1">
      <c r="A29" s="4" t="s">
        <v>49</v>
      </c>
      <c r="B29" s="4" t="s">
        <v>19</v>
      </c>
      <c r="C29" s="10">
        <f t="shared" si="0"/>
        <v>461551.05196999997</v>
      </c>
      <c r="D29" s="10">
        <f t="shared" si="1"/>
        <v>313188.37988999998</v>
      </c>
      <c r="E29" s="10">
        <f t="shared" si="2"/>
        <v>134247.92011000001</v>
      </c>
      <c r="F29" s="10">
        <f t="shared" si="3"/>
        <v>14114.751970000001</v>
      </c>
      <c r="G29" s="10">
        <v>145252.6</v>
      </c>
      <c r="H29" s="10">
        <v>62273</v>
      </c>
      <c r="I29" s="10">
        <v>3277.6</v>
      </c>
      <c r="J29" s="10">
        <v>167935.77989000001</v>
      </c>
      <c r="K29" s="10">
        <v>71974.920110000006</v>
      </c>
      <c r="L29" s="10">
        <v>10837.151970000001</v>
      </c>
      <c r="M29" s="10"/>
      <c r="N29" s="10"/>
      <c r="O29" s="10"/>
      <c r="P29" s="10"/>
      <c r="Q29" s="10"/>
      <c r="R29" s="10"/>
      <c r="S29" s="4" t="s">
        <v>69</v>
      </c>
    </row>
    <row r="30" spans="1:19" ht="67.5" outlineLevel="1">
      <c r="A30" s="4" t="s">
        <v>51</v>
      </c>
      <c r="B30" s="4" t="s">
        <v>12</v>
      </c>
      <c r="C30" s="10">
        <f t="shared" si="0"/>
        <v>342486.99940000003</v>
      </c>
      <c r="D30" s="10">
        <f t="shared" si="1"/>
        <v>232649.52285000001</v>
      </c>
      <c r="E30" s="10">
        <f t="shared" si="2"/>
        <v>99708.611860000005</v>
      </c>
      <c r="F30" s="10">
        <f t="shared" si="3"/>
        <v>10128.864689999999</v>
      </c>
      <c r="G30" s="10">
        <v>119575.8</v>
      </c>
      <c r="H30" s="10">
        <v>51246.8</v>
      </c>
      <c r="I30" s="10">
        <v>2697.2</v>
      </c>
      <c r="J30" s="10">
        <v>113073.72285000001</v>
      </c>
      <c r="K30" s="10">
        <v>48461.811860000002</v>
      </c>
      <c r="L30" s="10">
        <v>7431.6646899999996</v>
      </c>
      <c r="M30" s="10"/>
      <c r="N30" s="10"/>
      <c r="O30" s="10"/>
      <c r="P30" s="10"/>
      <c r="Q30" s="10"/>
      <c r="R30" s="10"/>
      <c r="S30" s="4" t="s">
        <v>70</v>
      </c>
    </row>
    <row r="31" spans="1:19" ht="45" outlineLevel="1">
      <c r="A31" s="4" t="s">
        <v>53</v>
      </c>
      <c r="B31" s="4" t="s">
        <v>35</v>
      </c>
      <c r="C31" s="10">
        <f t="shared" si="0"/>
        <v>215719.08923000001</v>
      </c>
      <c r="D31" s="10">
        <f t="shared" si="1"/>
        <v>141913.20546</v>
      </c>
      <c r="E31" s="10">
        <f t="shared" si="2"/>
        <v>60819.98472</v>
      </c>
      <c r="F31" s="10">
        <f t="shared" si="3"/>
        <v>12985.89905</v>
      </c>
      <c r="G31" s="10"/>
      <c r="H31" s="10"/>
      <c r="I31" s="10"/>
      <c r="J31" s="10"/>
      <c r="K31" s="10"/>
      <c r="L31" s="10"/>
      <c r="M31" s="10">
        <v>141913.20546</v>
      </c>
      <c r="N31" s="10">
        <v>60819.98472</v>
      </c>
      <c r="O31" s="10">
        <f>12985.89905</f>
        <v>12985.89905</v>
      </c>
      <c r="P31" s="10"/>
      <c r="Q31" s="10"/>
      <c r="R31" s="10"/>
      <c r="S31" s="4" t="s">
        <v>71</v>
      </c>
    </row>
    <row r="32" spans="1:19" ht="56.25" outlineLevel="1">
      <c r="A32" s="4" t="s">
        <v>55</v>
      </c>
      <c r="B32" s="4" t="s">
        <v>25</v>
      </c>
      <c r="C32" s="10">
        <f t="shared" si="0"/>
        <v>187285.91931</v>
      </c>
      <c r="D32" s="10">
        <f t="shared" si="1"/>
        <v>123861.24913</v>
      </c>
      <c r="E32" s="10">
        <f t="shared" si="2"/>
        <v>53085.194349999998</v>
      </c>
      <c r="F32" s="10">
        <f t="shared" si="3"/>
        <v>10339.475829999999</v>
      </c>
      <c r="G32" s="10"/>
      <c r="H32" s="10"/>
      <c r="I32" s="10"/>
      <c r="J32" s="10">
        <v>123861.24913</v>
      </c>
      <c r="K32" s="10">
        <v>53085.194349999998</v>
      </c>
      <c r="L32" s="10">
        <v>10339.475829999999</v>
      </c>
      <c r="M32" s="10"/>
      <c r="N32" s="10"/>
      <c r="O32" s="10"/>
      <c r="P32" s="10"/>
      <c r="Q32" s="10"/>
      <c r="R32" s="10"/>
      <c r="S32" s="4" t="s">
        <v>72</v>
      </c>
    </row>
    <row r="33" spans="1:19">
      <c r="A33" s="18" t="s">
        <v>61</v>
      </c>
      <c r="B33" s="19"/>
      <c r="C33" s="11">
        <f t="shared" ref="C33:R33" si="4">SUM(C8:C32)</f>
        <v>5095967.9968600003</v>
      </c>
      <c r="D33" s="11">
        <f t="shared" si="4"/>
        <v>3356851.4006699994</v>
      </c>
      <c r="E33" s="11">
        <f t="shared" si="4"/>
        <v>1470237.3341000001</v>
      </c>
      <c r="F33" s="11">
        <f t="shared" si="4"/>
        <v>268879.26208999997</v>
      </c>
      <c r="G33" s="11">
        <f t="shared" si="4"/>
        <v>586565.60000000009</v>
      </c>
      <c r="H33" s="11">
        <f t="shared" si="4"/>
        <v>251415.2</v>
      </c>
      <c r="I33" s="11">
        <f t="shared" si="4"/>
        <v>13292</v>
      </c>
      <c r="J33" s="11">
        <f t="shared" si="4"/>
        <v>1157874.0840399999</v>
      </c>
      <c r="K33" s="11">
        <f t="shared" si="4"/>
        <v>496248.59414</v>
      </c>
      <c r="L33" s="11">
        <f t="shared" si="4"/>
        <v>74524.225020000013</v>
      </c>
      <c r="M33" s="11">
        <f t="shared" si="4"/>
        <v>1612411.7166300002</v>
      </c>
      <c r="N33" s="11">
        <f t="shared" si="4"/>
        <v>722573.53996000008</v>
      </c>
      <c r="O33" s="11">
        <f t="shared" si="4"/>
        <v>98365.844630000007</v>
      </c>
      <c r="P33" s="11">
        <f t="shared" si="4"/>
        <v>1951152.0614099998</v>
      </c>
      <c r="Q33" s="11">
        <f t="shared" si="4"/>
        <v>140945.47651000001</v>
      </c>
      <c r="R33" s="11">
        <f t="shared" si="4"/>
        <v>82697.192439999999</v>
      </c>
      <c r="S33" s="4"/>
    </row>
    <row r="34" spans="1:19" s="1" customFormat="1" ht="12.7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2"/>
    </row>
    <row r="35" spans="1:19" s="1" customFormat="1" ht="12.7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9" s="1" customFormat="1" ht="12.75" customHeight="1"/>
    <row r="37" spans="1:19" s="1" customFormat="1" ht="12.75" customHeight="1">
      <c r="B37" s="2"/>
      <c r="C37" s="13"/>
      <c r="D37" s="13"/>
      <c r="E37" s="3"/>
    </row>
    <row r="38" spans="1:19" s="1" customFormat="1" ht="12.75" customHeight="1">
      <c r="C38" s="13"/>
      <c r="D38" s="13"/>
    </row>
  </sheetData>
  <mergeCells count="12">
    <mergeCell ref="S6:S7"/>
    <mergeCell ref="B3:S3"/>
    <mergeCell ref="A33:B33"/>
    <mergeCell ref="P6:R6"/>
    <mergeCell ref="A6:A7"/>
    <mergeCell ref="D6:F6"/>
    <mergeCell ref="G6:I6"/>
    <mergeCell ref="B6:B7"/>
    <mergeCell ref="C6:C7"/>
    <mergeCell ref="J6:L6"/>
    <mergeCell ref="M6:O6"/>
    <mergeCell ref="A4:S4"/>
  </mergeCells>
  <pageMargins left="0.59055118110236227" right="0.19685039370078741" top="0.59055118110236227" bottom="0.39370078740157483" header="0.31496062992125984" footer="0.51181102362204722"/>
  <pageSetup paperSize="9" scale="70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rep:2.43.2.44</dc:description>
  <cp:lastModifiedBy>Самсонова И.Ю.</cp:lastModifiedBy>
  <cp:lastPrinted>2021-11-23T13:28:11Z</cp:lastPrinted>
  <dcterms:created xsi:type="dcterms:W3CDTF">2021-08-16T05:43:55Z</dcterms:created>
  <dcterms:modified xsi:type="dcterms:W3CDTF">2022-01-25T15:00:26Z</dcterms:modified>
</cp:coreProperties>
</file>